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ngmo\Desktop\Свод по всем отраслям\2023\"/>
    </mc:Choice>
  </mc:AlternateContent>
  <xr:revisionPtr revIDLastSave="0" documentId="13_ncr:1_{08DA6BB7-6F9D-42B9-AC8D-6A0070C698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оизводство" sheetId="1" r:id="rId1"/>
    <sheet name="производство-расчет" sheetId="2" r:id="rId2"/>
    <sheet name="поголовье" sheetId="3" r:id="rId3"/>
    <sheet name="воспроизводство" sheetId="4" r:id="rId4"/>
    <sheet name="продажа и наличие молодняка" sheetId="5" r:id="rId5"/>
    <sheet name="орг по ИО" sheetId="9" r:id="rId6"/>
    <sheet name="РИСЦ" sheetId="15" r:id="rId7"/>
    <sheet name="имунка" sheetId="14" r:id="rId8"/>
    <sheet name="молоко" sheetId="13" r:id="rId9"/>
    <sheet name="мясное скотоводство" sheetId="16" r:id="rId10"/>
    <sheet name="коневодство" sheetId="19" r:id="rId11"/>
    <sheet name="птицеводство" sheetId="17" r:id="rId1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8" i="13" l="1"/>
  <c r="H38" i="13"/>
  <c r="I63" i="9" l="1"/>
  <c r="C38" i="14" l="1"/>
  <c r="C38" i="13"/>
  <c r="D38" i="13"/>
  <c r="B38" i="14"/>
  <c r="J40" i="9" l="1"/>
  <c r="L8" i="9"/>
  <c r="L9" i="9"/>
  <c r="L11" i="9"/>
  <c r="L13" i="9"/>
  <c r="L15" i="9"/>
  <c r="L17" i="9"/>
  <c r="L19" i="9"/>
  <c r="L21" i="9"/>
  <c r="L22" i="9"/>
  <c r="L23" i="9"/>
  <c r="L25" i="9"/>
  <c r="L26" i="9"/>
  <c r="L27" i="9"/>
  <c r="L28" i="9"/>
  <c r="L29" i="9"/>
  <c r="L30" i="9"/>
  <c r="L31" i="9"/>
  <c r="L33" i="9"/>
  <c r="L34" i="9"/>
  <c r="L35" i="9"/>
  <c r="L37" i="9"/>
  <c r="L38" i="9"/>
  <c r="L39" i="9"/>
  <c r="L41" i="9"/>
  <c r="L42" i="9"/>
  <c r="L43" i="9"/>
  <c r="L45" i="9"/>
  <c r="L46" i="9"/>
  <c r="L47" i="9"/>
  <c r="L49" i="9"/>
  <c r="L51" i="9"/>
  <c r="L53" i="9"/>
  <c r="L54" i="9"/>
  <c r="L55" i="9"/>
  <c r="L57" i="9"/>
  <c r="L58" i="9"/>
  <c r="L59" i="9"/>
  <c r="L60" i="9"/>
  <c r="L62" i="9"/>
  <c r="L63" i="9"/>
  <c r="M63" i="9" s="1"/>
  <c r="L64" i="9"/>
  <c r="L66" i="9"/>
  <c r="L67" i="9"/>
  <c r="K8" i="9"/>
  <c r="K9" i="9"/>
  <c r="K11" i="9"/>
  <c r="K13" i="9"/>
  <c r="K15" i="9"/>
  <c r="K17" i="9"/>
  <c r="K19" i="9"/>
  <c r="K21" i="9"/>
  <c r="K22" i="9"/>
  <c r="K23" i="9"/>
  <c r="K25" i="9"/>
  <c r="K26" i="9"/>
  <c r="K27" i="9"/>
  <c r="K28" i="9"/>
  <c r="K29" i="9"/>
  <c r="K30" i="9"/>
  <c r="K31" i="9"/>
  <c r="K33" i="9"/>
  <c r="K34" i="9"/>
  <c r="K35" i="9"/>
  <c r="K37" i="9"/>
  <c r="K38" i="9"/>
  <c r="K39" i="9"/>
  <c r="K41" i="9"/>
  <c r="K42" i="9"/>
  <c r="K43" i="9"/>
  <c r="K45" i="9"/>
  <c r="K46" i="9"/>
  <c r="K47" i="9"/>
  <c r="K49" i="9"/>
  <c r="K51" i="9"/>
  <c r="K53" i="9"/>
  <c r="K54" i="9"/>
  <c r="K55" i="9"/>
  <c r="K57" i="9"/>
  <c r="K58" i="9"/>
  <c r="K59" i="9"/>
  <c r="K60" i="9"/>
  <c r="K62" i="9"/>
  <c r="K63" i="9"/>
  <c r="K64" i="9"/>
  <c r="K66" i="9"/>
  <c r="K67" i="9"/>
  <c r="L6" i="9"/>
  <c r="K6" i="9"/>
  <c r="E25" i="19" l="1"/>
  <c r="D25" i="19"/>
  <c r="C25" i="19"/>
  <c r="E22" i="19"/>
  <c r="D22" i="19"/>
  <c r="C22" i="19"/>
  <c r="E19" i="19"/>
  <c r="D19" i="19"/>
  <c r="C19" i="19"/>
  <c r="E16" i="19"/>
  <c r="D16" i="19"/>
  <c r="C16" i="19"/>
  <c r="E13" i="19"/>
  <c r="E9" i="19"/>
  <c r="D13" i="19"/>
  <c r="C13" i="19"/>
  <c r="D9" i="19"/>
  <c r="C9" i="19"/>
  <c r="E6" i="19"/>
  <c r="D6" i="19"/>
  <c r="C6" i="19"/>
  <c r="C6" i="2"/>
  <c r="E6" i="2" s="1"/>
  <c r="D6" i="2"/>
  <c r="F6" i="2" s="1"/>
  <c r="J8" i="5"/>
  <c r="K8" i="5" s="1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11" i="5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6" i="4"/>
  <c r="D5" i="4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11" i="2"/>
  <c r="H31" i="5" l="1"/>
  <c r="K12" i="5"/>
  <c r="E12" i="5" s="1"/>
  <c r="K13" i="5"/>
  <c r="E13" i="5" s="1"/>
  <c r="K14" i="5"/>
  <c r="E14" i="5" s="1"/>
  <c r="K15" i="5"/>
  <c r="K16" i="5"/>
  <c r="E16" i="5" s="1"/>
  <c r="K17" i="5"/>
  <c r="E17" i="5" s="1"/>
  <c r="K18" i="5"/>
  <c r="E18" i="5" s="1"/>
  <c r="K19" i="5"/>
  <c r="E19" i="5" s="1"/>
  <c r="K20" i="5"/>
  <c r="E20" i="5" s="1"/>
  <c r="K21" i="5"/>
  <c r="E21" i="5" s="1"/>
  <c r="K22" i="5"/>
  <c r="E22" i="5" s="1"/>
  <c r="K23" i="5"/>
  <c r="E23" i="5" s="1"/>
  <c r="K24" i="5"/>
  <c r="E24" i="5" s="1"/>
  <c r="K25" i="5"/>
  <c r="E25" i="5" s="1"/>
  <c r="K26" i="5"/>
  <c r="E26" i="5" s="1"/>
  <c r="K27" i="5"/>
  <c r="E27" i="5" s="1"/>
  <c r="K28" i="5"/>
  <c r="E28" i="5" s="1"/>
  <c r="K29" i="5"/>
  <c r="E29" i="5" s="1"/>
  <c r="H29" i="5" s="1"/>
  <c r="K30" i="5"/>
  <c r="E30" i="5" s="1"/>
  <c r="K31" i="5"/>
  <c r="K32" i="5"/>
  <c r="E32" i="5" s="1"/>
  <c r="H32" i="5" s="1"/>
  <c r="K33" i="5"/>
  <c r="E33" i="5" s="1"/>
  <c r="H33" i="5" s="1"/>
  <c r="K34" i="5"/>
  <c r="E34" i="5" s="1"/>
  <c r="H34" i="5" s="1"/>
  <c r="K35" i="5"/>
  <c r="E35" i="5" s="1"/>
  <c r="H35" i="5" s="1"/>
  <c r="K11" i="5"/>
  <c r="E11" i="5" s="1"/>
  <c r="J32" i="4"/>
  <c r="N32" i="4"/>
  <c r="H30" i="5" l="1"/>
  <c r="E37" i="5"/>
  <c r="F24" i="19" l="1"/>
  <c r="F23" i="19"/>
  <c r="F21" i="19"/>
  <c r="F20" i="19"/>
  <c r="F18" i="19"/>
  <c r="F17" i="19"/>
  <c r="F15" i="19"/>
  <c r="F14" i="19"/>
  <c r="F12" i="19"/>
  <c r="F11" i="19"/>
  <c r="F10" i="19"/>
  <c r="F8" i="19"/>
  <c r="F7" i="19"/>
  <c r="F5" i="19"/>
  <c r="F4" i="19"/>
  <c r="F25" i="19" l="1"/>
  <c r="F13" i="19"/>
  <c r="F16" i="19"/>
  <c r="F6" i="19"/>
  <c r="F22" i="19"/>
  <c r="F19" i="19"/>
  <c r="F9" i="19"/>
  <c r="E22" i="17" l="1"/>
  <c r="E20" i="17"/>
  <c r="E19" i="17"/>
  <c r="E18" i="17"/>
  <c r="E17" i="17"/>
  <c r="E16" i="17"/>
  <c r="E15" i="17"/>
  <c r="E14" i="17"/>
  <c r="E13" i="17"/>
  <c r="E12" i="17"/>
  <c r="E11" i="17"/>
  <c r="E10" i="17"/>
  <c r="E9" i="17"/>
  <c r="E8" i="17"/>
  <c r="E7" i="17"/>
  <c r="E6" i="17"/>
  <c r="E5" i="17"/>
  <c r="H25" i="5" l="1"/>
  <c r="G51" i="16"/>
  <c r="F49" i="16"/>
  <c r="E49" i="16"/>
  <c r="D49" i="16"/>
  <c r="C49" i="16"/>
  <c r="G48" i="16"/>
  <c r="G47" i="16"/>
  <c r="F46" i="16"/>
  <c r="E46" i="16"/>
  <c r="D46" i="16"/>
  <c r="C46" i="16"/>
  <c r="G45" i="16"/>
  <c r="G44" i="16"/>
  <c r="F43" i="16"/>
  <c r="E43" i="16"/>
  <c r="D43" i="16"/>
  <c r="C43" i="16"/>
  <c r="G42" i="16"/>
  <c r="G41" i="16"/>
  <c r="F40" i="16"/>
  <c r="E40" i="16"/>
  <c r="D40" i="16"/>
  <c r="C40" i="16"/>
  <c r="G39" i="16"/>
  <c r="G38" i="16"/>
  <c r="F37" i="16"/>
  <c r="E37" i="16"/>
  <c r="D37" i="16"/>
  <c r="C37" i="16"/>
  <c r="G36" i="16"/>
  <c r="G35" i="16"/>
  <c r="F33" i="16"/>
  <c r="E33" i="16"/>
  <c r="D33" i="16"/>
  <c r="C33" i="16"/>
  <c r="G32" i="16"/>
  <c r="G31" i="16"/>
  <c r="F30" i="16"/>
  <c r="E30" i="16"/>
  <c r="D30" i="16"/>
  <c r="C30" i="16"/>
  <c r="G29" i="16"/>
  <c r="G28" i="16"/>
  <c r="F26" i="16"/>
  <c r="E26" i="16"/>
  <c r="D26" i="16"/>
  <c r="C26" i="16"/>
  <c r="G25" i="16"/>
  <c r="G24" i="16"/>
  <c r="F23" i="16"/>
  <c r="E23" i="16"/>
  <c r="D23" i="16"/>
  <c r="C23" i="16"/>
  <c r="G22" i="16"/>
  <c r="G21" i="16"/>
  <c r="F20" i="16"/>
  <c r="E20" i="16"/>
  <c r="D20" i="16"/>
  <c r="C20" i="16"/>
  <c r="G19" i="16"/>
  <c r="G18" i="16"/>
  <c r="F17" i="16"/>
  <c r="E17" i="16"/>
  <c r="D17" i="16"/>
  <c r="C17" i="16"/>
  <c r="G16" i="16"/>
  <c r="G15" i="16"/>
  <c r="F14" i="16"/>
  <c r="E14" i="16"/>
  <c r="D14" i="16"/>
  <c r="C14" i="16"/>
  <c r="G13" i="16"/>
  <c r="G12" i="16"/>
  <c r="G11" i="16"/>
  <c r="F10" i="16"/>
  <c r="E10" i="16"/>
  <c r="D10" i="16"/>
  <c r="C10" i="16"/>
  <c r="G9" i="16"/>
  <c r="G8" i="16"/>
  <c r="F7" i="16"/>
  <c r="E7" i="16"/>
  <c r="D7" i="16"/>
  <c r="C7" i="16"/>
  <c r="G6" i="16"/>
  <c r="G5" i="16"/>
  <c r="G46" i="16" l="1"/>
  <c r="G20" i="16"/>
  <c r="G33" i="16"/>
  <c r="G30" i="16"/>
  <c r="G23" i="16"/>
  <c r="G7" i="16"/>
  <c r="G49" i="16"/>
  <c r="G43" i="16"/>
  <c r="G40" i="16"/>
  <c r="G37" i="16"/>
  <c r="G26" i="16"/>
  <c r="G17" i="16"/>
  <c r="G14" i="16"/>
  <c r="G10" i="16"/>
  <c r="C36" i="15" l="1"/>
  <c r="O38" i="14" l="1"/>
  <c r="N38" i="14"/>
  <c r="M38" i="14"/>
  <c r="L38" i="14"/>
  <c r="K38" i="14"/>
  <c r="J38" i="14"/>
  <c r="I38" i="14"/>
  <c r="H38" i="14"/>
  <c r="G38" i="14"/>
  <c r="F38" i="14"/>
  <c r="E38" i="14"/>
  <c r="D38" i="14"/>
  <c r="P37" i="14"/>
  <c r="P36" i="14"/>
  <c r="P35" i="14"/>
  <c r="P34" i="14"/>
  <c r="P33" i="14"/>
  <c r="P32" i="14"/>
  <c r="P31" i="14"/>
  <c r="P30" i="14"/>
  <c r="P29" i="14"/>
  <c r="P28" i="14"/>
  <c r="P27" i="14"/>
  <c r="P26" i="14"/>
  <c r="P25" i="14"/>
  <c r="P24" i="14"/>
  <c r="P23" i="14"/>
  <c r="P22" i="14"/>
  <c r="P21" i="14"/>
  <c r="P20" i="14"/>
  <c r="P19" i="14"/>
  <c r="P18" i="14"/>
  <c r="P17" i="14"/>
  <c r="P16" i="14"/>
  <c r="P15" i="14"/>
  <c r="P14" i="14"/>
  <c r="P13" i="14"/>
  <c r="P12" i="14"/>
  <c r="P11" i="14"/>
  <c r="P10" i="14"/>
  <c r="P9" i="14"/>
  <c r="P8" i="14"/>
  <c r="P7" i="14"/>
  <c r="P6" i="14"/>
  <c r="P5" i="14"/>
  <c r="E38" i="13"/>
  <c r="N38" i="13"/>
  <c r="M38" i="13"/>
  <c r="L38" i="13"/>
  <c r="K38" i="13"/>
  <c r="J38" i="13"/>
  <c r="I38" i="13"/>
  <c r="G38" i="13"/>
  <c r="F38" i="13"/>
  <c r="B38" i="13"/>
  <c r="P38" i="14" l="1"/>
  <c r="J6" i="9" l="1"/>
  <c r="J8" i="9"/>
  <c r="J11" i="9"/>
  <c r="J13" i="9"/>
  <c r="J15" i="9"/>
  <c r="J17" i="9"/>
  <c r="J19" i="9"/>
  <c r="J21" i="9"/>
  <c r="J22" i="9"/>
  <c r="J23" i="9"/>
  <c r="J25" i="9"/>
  <c r="J27" i="9"/>
  <c r="J28" i="9"/>
  <c r="J29" i="9"/>
  <c r="J30" i="9"/>
  <c r="J31" i="9"/>
  <c r="J33" i="9"/>
  <c r="J34" i="9"/>
  <c r="J35" i="9"/>
  <c r="J37" i="9"/>
  <c r="J39" i="9"/>
  <c r="J41" i="9"/>
  <c r="J42" i="9"/>
  <c r="J43" i="9"/>
  <c r="J45" i="9"/>
  <c r="J46" i="9"/>
  <c r="J47" i="9"/>
  <c r="J49" i="9"/>
  <c r="J51" i="9"/>
  <c r="J53" i="9"/>
  <c r="J54" i="9"/>
  <c r="J55" i="9"/>
  <c r="J57" i="9"/>
  <c r="J59" i="9"/>
  <c r="J60" i="9"/>
  <c r="J62" i="9"/>
  <c r="J63" i="9"/>
  <c r="J64" i="9"/>
  <c r="J66" i="9"/>
  <c r="J67" i="9"/>
  <c r="I67" i="9"/>
  <c r="E67" i="9"/>
  <c r="I66" i="9"/>
  <c r="E66" i="9"/>
  <c r="E65" i="9"/>
  <c r="E64" i="9"/>
  <c r="E63" i="9"/>
  <c r="M62" i="9"/>
  <c r="I62" i="9"/>
  <c r="E62" i="9"/>
  <c r="E61" i="9"/>
  <c r="I60" i="9"/>
  <c r="E60" i="9"/>
  <c r="M59" i="9"/>
  <c r="I59" i="9"/>
  <c r="E59" i="9"/>
  <c r="E58" i="9"/>
  <c r="I57" i="9"/>
  <c r="E57" i="9"/>
  <c r="E56" i="9"/>
  <c r="I55" i="9"/>
  <c r="E55" i="9"/>
  <c r="I54" i="9"/>
  <c r="E54" i="9"/>
  <c r="M53" i="9"/>
  <c r="I53" i="9"/>
  <c r="E53" i="9"/>
  <c r="E52" i="9"/>
  <c r="I51" i="9"/>
  <c r="E51" i="9"/>
  <c r="E50" i="9"/>
  <c r="M49" i="9"/>
  <c r="I49" i="9"/>
  <c r="E49" i="9"/>
  <c r="E48" i="9"/>
  <c r="M47" i="9"/>
  <c r="I47" i="9"/>
  <c r="E47" i="9"/>
  <c r="I46" i="9"/>
  <c r="E46" i="9"/>
  <c r="I45" i="9"/>
  <c r="E45" i="9"/>
  <c r="E44" i="9"/>
  <c r="I43" i="9"/>
  <c r="E43" i="9"/>
  <c r="I42" i="9"/>
  <c r="E42" i="9"/>
  <c r="I41" i="9"/>
  <c r="E41" i="9"/>
  <c r="E40" i="9"/>
  <c r="I39" i="9"/>
  <c r="E39" i="9"/>
  <c r="E38" i="9"/>
  <c r="I37" i="9"/>
  <c r="E37" i="9"/>
  <c r="M36" i="9"/>
  <c r="E36" i="9"/>
  <c r="I35" i="9"/>
  <c r="E35" i="9"/>
  <c r="I34" i="9"/>
  <c r="E34" i="9"/>
  <c r="I33" i="9"/>
  <c r="E33" i="9"/>
  <c r="E32" i="9"/>
  <c r="I31" i="9"/>
  <c r="E31" i="9"/>
  <c r="I30" i="9"/>
  <c r="E30" i="9"/>
  <c r="I29" i="9"/>
  <c r="E29" i="9"/>
  <c r="E28" i="9"/>
  <c r="I27" i="9"/>
  <c r="E27" i="9"/>
  <c r="I26" i="9"/>
  <c r="E26" i="9"/>
  <c r="I25" i="9"/>
  <c r="E25" i="9"/>
  <c r="E24" i="9"/>
  <c r="I23" i="9"/>
  <c r="E23" i="9"/>
  <c r="I22" i="9"/>
  <c r="E22" i="9"/>
  <c r="I21" i="9"/>
  <c r="E21" i="9"/>
  <c r="E20" i="9"/>
  <c r="I19" i="9"/>
  <c r="E19" i="9"/>
  <c r="E18" i="9"/>
  <c r="M17" i="9"/>
  <c r="I17" i="9"/>
  <c r="E17" i="9"/>
  <c r="E16" i="9"/>
  <c r="I15" i="9"/>
  <c r="E15" i="9"/>
  <c r="E14" i="9"/>
  <c r="I13" i="9"/>
  <c r="E13" i="9"/>
  <c r="E12" i="9"/>
  <c r="I11" i="9"/>
  <c r="E11" i="9"/>
  <c r="E10" i="9"/>
  <c r="I9" i="9"/>
  <c r="E9" i="9"/>
  <c r="I8" i="9"/>
  <c r="E8" i="9"/>
  <c r="E7" i="9"/>
  <c r="M6" i="9"/>
  <c r="I6" i="9"/>
  <c r="E6" i="9"/>
  <c r="G37" i="5"/>
  <c r="D37" i="5"/>
  <c r="C37" i="5"/>
  <c r="B37" i="5"/>
  <c r="H27" i="5"/>
  <c r="H26" i="5"/>
  <c r="H23" i="5"/>
  <c r="H22" i="5"/>
  <c r="H21" i="5"/>
  <c r="H20" i="5"/>
  <c r="H19" i="5"/>
  <c r="H17" i="5"/>
  <c r="H15" i="5"/>
  <c r="H14" i="5"/>
  <c r="H13" i="5"/>
  <c r="H12" i="5"/>
  <c r="H11" i="5"/>
  <c r="P32" i="4"/>
  <c r="O32" i="4"/>
  <c r="L32" i="4"/>
  <c r="K32" i="4"/>
  <c r="H32" i="4"/>
  <c r="G32" i="4"/>
  <c r="F32" i="4"/>
  <c r="C32" i="4"/>
  <c r="B32" i="4"/>
  <c r="Q31" i="4"/>
  <c r="Q30" i="4"/>
  <c r="M30" i="4"/>
  <c r="I30" i="4"/>
  <c r="E30" i="4"/>
  <c r="Q29" i="4"/>
  <c r="M29" i="4"/>
  <c r="I29" i="4"/>
  <c r="E29" i="4"/>
  <c r="Q28" i="4"/>
  <c r="M28" i="4"/>
  <c r="I28" i="4"/>
  <c r="E28" i="4"/>
  <c r="Q27" i="4"/>
  <c r="M27" i="4"/>
  <c r="I27" i="4"/>
  <c r="E27" i="4"/>
  <c r="Q26" i="4"/>
  <c r="M26" i="4"/>
  <c r="I26" i="4"/>
  <c r="E26" i="4"/>
  <c r="Q25" i="4"/>
  <c r="M25" i="4"/>
  <c r="I25" i="4"/>
  <c r="E25" i="4"/>
  <c r="Q24" i="4"/>
  <c r="M24" i="4"/>
  <c r="I24" i="4"/>
  <c r="E24" i="4"/>
  <c r="Q23" i="4"/>
  <c r="M23" i="4"/>
  <c r="I23" i="4"/>
  <c r="E23" i="4"/>
  <c r="Q22" i="4"/>
  <c r="M22" i="4"/>
  <c r="I22" i="4"/>
  <c r="E22" i="4"/>
  <c r="Q21" i="4"/>
  <c r="M21" i="4"/>
  <c r="I21" i="4"/>
  <c r="E21" i="4"/>
  <c r="Q20" i="4"/>
  <c r="M20" i="4"/>
  <c r="I20" i="4"/>
  <c r="E20" i="4"/>
  <c r="Q19" i="4"/>
  <c r="M19" i="4"/>
  <c r="I19" i="4"/>
  <c r="E19" i="4"/>
  <c r="Q18" i="4"/>
  <c r="M18" i="4"/>
  <c r="I18" i="4"/>
  <c r="E18" i="4"/>
  <c r="Q17" i="4"/>
  <c r="M17" i="4"/>
  <c r="I17" i="4"/>
  <c r="E17" i="4"/>
  <c r="Q16" i="4"/>
  <c r="M16" i="4"/>
  <c r="I16" i="4"/>
  <c r="E16" i="4"/>
  <c r="Q15" i="4"/>
  <c r="M15" i="4"/>
  <c r="I15" i="4"/>
  <c r="E15" i="4"/>
  <c r="Q14" i="4"/>
  <c r="M14" i="4"/>
  <c r="I14" i="4"/>
  <c r="E14" i="4"/>
  <c r="Q13" i="4"/>
  <c r="M13" i="4"/>
  <c r="I13" i="4"/>
  <c r="E13" i="4"/>
  <c r="Q12" i="4"/>
  <c r="M12" i="4"/>
  <c r="I12" i="4"/>
  <c r="E12" i="4"/>
  <c r="Q11" i="4"/>
  <c r="M11" i="4"/>
  <c r="I11" i="4"/>
  <c r="E11" i="4"/>
  <c r="Q10" i="4"/>
  <c r="M10" i="4"/>
  <c r="I10" i="4"/>
  <c r="E10" i="4"/>
  <c r="Q9" i="4"/>
  <c r="M9" i="4"/>
  <c r="I9" i="4"/>
  <c r="E9" i="4"/>
  <c r="Q8" i="4"/>
  <c r="M8" i="4"/>
  <c r="I8" i="4"/>
  <c r="E8" i="4"/>
  <c r="Q7" i="4"/>
  <c r="M7" i="4"/>
  <c r="I7" i="4"/>
  <c r="E7" i="4"/>
  <c r="Q6" i="4"/>
  <c r="M6" i="4"/>
  <c r="I6" i="4"/>
  <c r="E6" i="4"/>
  <c r="Q5" i="4"/>
  <c r="M5" i="4"/>
  <c r="I5" i="4"/>
  <c r="E5" i="4"/>
  <c r="D32" i="4"/>
  <c r="H37" i="3"/>
  <c r="H40" i="3" s="1"/>
  <c r="G37" i="3"/>
  <c r="F37" i="3"/>
  <c r="F40" i="3" s="1"/>
  <c r="F7" i="3" s="1"/>
  <c r="D37" i="3"/>
  <c r="D40" i="3" s="1"/>
  <c r="C37" i="3"/>
  <c r="C40" i="3" s="1"/>
  <c r="C7" i="3" s="1"/>
  <c r="B37" i="3"/>
  <c r="B40" i="3" s="1"/>
  <c r="B7" i="3" s="1"/>
  <c r="J35" i="3"/>
  <c r="I35" i="3"/>
  <c r="E35" i="3"/>
  <c r="J34" i="3"/>
  <c r="I34" i="3"/>
  <c r="E34" i="3"/>
  <c r="J33" i="3"/>
  <c r="I33" i="3"/>
  <c r="E33" i="3"/>
  <c r="J32" i="3"/>
  <c r="I32" i="3"/>
  <c r="E32" i="3"/>
  <c r="J31" i="3"/>
  <c r="I31" i="3"/>
  <c r="E31" i="3"/>
  <c r="J30" i="3"/>
  <c r="I30" i="3"/>
  <c r="E30" i="3"/>
  <c r="J29" i="3"/>
  <c r="I29" i="3"/>
  <c r="E29" i="3"/>
  <c r="J28" i="3"/>
  <c r="I28" i="3"/>
  <c r="E28" i="3"/>
  <c r="J27" i="3"/>
  <c r="I27" i="3"/>
  <c r="E27" i="3"/>
  <c r="J26" i="3"/>
  <c r="I26" i="3"/>
  <c r="E26" i="3"/>
  <c r="J25" i="3"/>
  <c r="I25" i="3"/>
  <c r="E25" i="3"/>
  <c r="J24" i="3"/>
  <c r="I24" i="3"/>
  <c r="E24" i="3"/>
  <c r="J23" i="3"/>
  <c r="I23" i="3"/>
  <c r="E23" i="3"/>
  <c r="J22" i="3"/>
  <c r="I22" i="3"/>
  <c r="E22" i="3"/>
  <c r="J21" i="3"/>
  <c r="I21" i="3"/>
  <c r="E21" i="3"/>
  <c r="J20" i="3"/>
  <c r="I20" i="3"/>
  <c r="E20" i="3"/>
  <c r="J19" i="3"/>
  <c r="I19" i="3"/>
  <c r="E19" i="3"/>
  <c r="J18" i="3"/>
  <c r="I18" i="3"/>
  <c r="E18" i="3"/>
  <c r="J17" i="3"/>
  <c r="I17" i="3"/>
  <c r="E17" i="3"/>
  <c r="J16" i="3"/>
  <c r="I16" i="3"/>
  <c r="E16" i="3"/>
  <c r="J15" i="3"/>
  <c r="I15" i="3"/>
  <c r="E15" i="3"/>
  <c r="J14" i="3"/>
  <c r="I14" i="3"/>
  <c r="E14" i="3"/>
  <c r="J13" i="3"/>
  <c r="I13" i="3"/>
  <c r="E13" i="3"/>
  <c r="J12" i="3"/>
  <c r="I12" i="3"/>
  <c r="E12" i="3"/>
  <c r="J11" i="3"/>
  <c r="I11" i="3"/>
  <c r="E11" i="3"/>
  <c r="J6" i="3"/>
  <c r="I6" i="3"/>
  <c r="E6" i="3"/>
  <c r="E35" i="2"/>
  <c r="F35" i="2"/>
  <c r="E34" i="2"/>
  <c r="F33" i="2"/>
  <c r="E32" i="2"/>
  <c r="F32" i="2"/>
  <c r="E31" i="2"/>
  <c r="F31" i="2"/>
  <c r="E30" i="2"/>
  <c r="F29" i="2"/>
  <c r="E28" i="2"/>
  <c r="F28" i="2"/>
  <c r="E27" i="2"/>
  <c r="F27" i="2"/>
  <c r="E26" i="2"/>
  <c r="F25" i="2"/>
  <c r="E24" i="2"/>
  <c r="F24" i="2"/>
  <c r="E23" i="2"/>
  <c r="F23" i="2"/>
  <c r="E22" i="2"/>
  <c r="F21" i="2"/>
  <c r="E20" i="2"/>
  <c r="F20" i="2"/>
  <c r="E19" i="2"/>
  <c r="F19" i="2"/>
  <c r="E18" i="2"/>
  <c r="F17" i="2"/>
  <c r="E16" i="2"/>
  <c r="F16" i="2"/>
  <c r="E15" i="2"/>
  <c r="F15" i="2"/>
  <c r="E14" i="2"/>
  <c r="F13" i="2"/>
  <c r="E12" i="2"/>
  <c r="F12" i="2"/>
  <c r="E11" i="2"/>
  <c r="B37" i="2"/>
  <c r="B40" i="2" s="1"/>
  <c r="D38" i="1"/>
  <c r="C38" i="1"/>
  <c r="C41" i="1" s="1"/>
  <c r="B38" i="1"/>
  <c r="N36" i="1"/>
  <c r="M36" i="1"/>
  <c r="L36" i="1"/>
  <c r="I36" i="1"/>
  <c r="E36" i="1"/>
  <c r="N35" i="1"/>
  <c r="M35" i="1"/>
  <c r="L35" i="1"/>
  <c r="I35" i="1"/>
  <c r="E35" i="1"/>
  <c r="N34" i="1"/>
  <c r="M34" i="1"/>
  <c r="L34" i="1"/>
  <c r="I34" i="1"/>
  <c r="E34" i="1"/>
  <c r="N33" i="1"/>
  <c r="M33" i="1"/>
  <c r="L33" i="1"/>
  <c r="I33" i="1"/>
  <c r="E33" i="1"/>
  <c r="N32" i="1"/>
  <c r="M32" i="1"/>
  <c r="L32" i="1"/>
  <c r="I32" i="1"/>
  <c r="E32" i="1"/>
  <c r="N31" i="1"/>
  <c r="M31" i="1"/>
  <c r="L31" i="1"/>
  <c r="I31" i="1"/>
  <c r="E31" i="1"/>
  <c r="N30" i="1"/>
  <c r="M30" i="1"/>
  <c r="L30" i="1"/>
  <c r="I30" i="1"/>
  <c r="E30" i="1"/>
  <c r="N29" i="1"/>
  <c r="M29" i="1"/>
  <c r="L29" i="1"/>
  <c r="I29" i="1"/>
  <c r="E29" i="1"/>
  <c r="N28" i="1"/>
  <c r="M28" i="1"/>
  <c r="L28" i="1"/>
  <c r="I28" i="1"/>
  <c r="E28" i="1"/>
  <c r="N27" i="1"/>
  <c r="M27" i="1"/>
  <c r="L27" i="1"/>
  <c r="I27" i="1"/>
  <c r="E27" i="1"/>
  <c r="N26" i="1"/>
  <c r="M26" i="1"/>
  <c r="L26" i="1"/>
  <c r="I26" i="1"/>
  <c r="E26" i="1"/>
  <c r="N25" i="1"/>
  <c r="M25" i="1"/>
  <c r="L25" i="1"/>
  <c r="I25" i="1"/>
  <c r="E25" i="1"/>
  <c r="N24" i="1"/>
  <c r="M24" i="1"/>
  <c r="L24" i="1"/>
  <c r="I24" i="1"/>
  <c r="E24" i="1"/>
  <c r="N23" i="1"/>
  <c r="M23" i="1"/>
  <c r="L23" i="1"/>
  <c r="I23" i="1"/>
  <c r="E23" i="1"/>
  <c r="N22" i="1"/>
  <c r="M22" i="1"/>
  <c r="L22" i="1"/>
  <c r="I22" i="1"/>
  <c r="E22" i="1"/>
  <c r="N21" i="1"/>
  <c r="M21" i="1"/>
  <c r="L21" i="1"/>
  <c r="I21" i="1"/>
  <c r="E21" i="1"/>
  <c r="N20" i="1"/>
  <c r="M20" i="1"/>
  <c r="L20" i="1"/>
  <c r="I20" i="1"/>
  <c r="E20" i="1"/>
  <c r="N19" i="1"/>
  <c r="M19" i="1"/>
  <c r="L19" i="1"/>
  <c r="I19" i="1"/>
  <c r="E19" i="1"/>
  <c r="N18" i="1"/>
  <c r="M18" i="1"/>
  <c r="L18" i="1"/>
  <c r="I18" i="1"/>
  <c r="E18" i="1"/>
  <c r="N17" i="1"/>
  <c r="M17" i="1"/>
  <c r="L17" i="1"/>
  <c r="I17" i="1"/>
  <c r="E17" i="1"/>
  <c r="N16" i="1"/>
  <c r="M16" i="1"/>
  <c r="L16" i="1"/>
  <c r="I16" i="1"/>
  <c r="E16" i="1"/>
  <c r="N15" i="1"/>
  <c r="M15" i="1"/>
  <c r="L15" i="1"/>
  <c r="I15" i="1"/>
  <c r="E15" i="1"/>
  <c r="N14" i="1"/>
  <c r="M14" i="1"/>
  <c r="L14" i="1"/>
  <c r="I14" i="1"/>
  <c r="E14" i="1"/>
  <c r="N13" i="1"/>
  <c r="M13" i="1"/>
  <c r="L13" i="1"/>
  <c r="I13" i="1"/>
  <c r="E13" i="1"/>
  <c r="N12" i="1"/>
  <c r="M12" i="1"/>
  <c r="L12" i="1"/>
  <c r="I12" i="1"/>
  <c r="E12" i="1"/>
  <c r="N7" i="1"/>
  <c r="M7" i="1"/>
  <c r="L7" i="1"/>
  <c r="I7" i="1"/>
  <c r="E7" i="1"/>
  <c r="B41" i="1" l="1"/>
  <c r="F38" i="1"/>
  <c r="M23" i="9"/>
  <c r="M46" i="9"/>
  <c r="N38" i="1"/>
  <c r="N41" i="1"/>
  <c r="Q32" i="4"/>
  <c r="M32" i="4"/>
  <c r="E32" i="4"/>
  <c r="M22" i="9"/>
  <c r="M27" i="9"/>
  <c r="M37" i="9"/>
  <c r="M40" i="9"/>
  <c r="M41" i="9"/>
  <c r="M9" i="9"/>
  <c r="M13" i="9"/>
  <c r="M21" i="9"/>
  <c r="M26" i="9"/>
  <c r="M31" i="9"/>
  <c r="M42" i="9"/>
  <c r="M45" i="9"/>
  <c r="M43" i="9"/>
  <c r="M15" i="9"/>
  <c r="M11" i="9"/>
  <c r="M28" i="9"/>
  <c r="M33" i="9"/>
  <c r="M60" i="9"/>
  <c r="M29" i="9"/>
  <c r="M34" i="9"/>
  <c r="M55" i="9"/>
  <c r="M66" i="9"/>
  <c r="M51" i="9"/>
  <c r="M54" i="9"/>
  <c r="M57" i="9"/>
  <c r="M8" i="9"/>
  <c r="M19" i="9"/>
  <c r="M25" i="9"/>
  <c r="M35" i="9"/>
  <c r="M39" i="9"/>
  <c r="M64" i="9"/>
  <c r="M67" i="9"/>
  <c r="H37" i="5"/>
  <c r="I32" i="4"/>
  <c r="I37" i="3"/>
  <c r="G40" i="3"/>
  <c r="G7" i="3" s="1"/>
  <c r="E37" i="3"/>
  <c r="C38" i="3"/>
  <c r="J40" i="3"/>
  <c r="H38" i="3"/>
  <c r="H7" i="3"/>
  <c r="D38" i="3"/>
  <c r="E40" i="3"/>
  <c r="D7" i="3"/>
  <c r="J37" i="3"/>
  <c r="B38" i="3"/>
  <c r="F38" i="3"/>
  <c r="F18" i="2"/>
  <c r="F22" i="2"/>
  <c r="F26" i="2"/>
  <c r="F34" i="2"/>
  <c r="F11" i="2"/>
  <c r="E13" i="2"/>
  <c r="E17" i="2"/>
  <c r="E21" i="2"/>
  <c r="E25" i="2"/>
  <c r="E29" i="2"/>
  <c r="E33" i="2"/>
  <c r="F14" i="2"/>
  <c r="F30" i="2"/>
  <c r="L38" i="1"/>
  <c r="L41" i="1" s="1"/>
  <c r="M38" i="1"/>
  <c r="M41" i="1" s="1"/>
  <c r="G41" i="1" s="1"/>
  <c r="B8" i="1"/>
  <c r="B39" i="1"/>
  <c r="C8" i="1"/>
  <c r="C39" i="1"/>
  <c r="D41" i="1"/>
  <c r="E38" i="1"/>
  <c r="F41" i="1" l="1"/>
  <c r="H38" i="1"/>
  <c r="D39" i="1"/>
  <c r="H41" i="1"/>
  <c r="I41" i="1" s="1"/>
  <c r="I40" i="3"/>
  <c r="E38" i="3"/>
  <c r="G38" i="1"/>
  <c r="G38" i="3"/>
  <c r="I38" i="3" s="1"/>
  <c r="J38" i="3"/>
  <c r="E37" i="2"/>
  <c r="C37" i="2" s="1"/>
  <c r="F37" i="2"/>
  <c r="D37" i="2" s="1"/>
  <c r="E41" i="1"/>
  <c r="D8" i="1"/>
  <c r="I38" i="1" l="1"/>
  <c r="E40" i="2"/>
  <c r="C40" i="2" s="1"/>
  <c r="F40" i="2"/>
  <c r="D40" i="2" s="1"/>
</calcChain>
</file>

<file path=xl/sharedStrings.xml><?xml version="1.0" encoding="utf-8"?>
<sst xmlns="http://schemas.openxmlformats.org/spreadsheetml/2006/main" count="627" uniqueCount="310">
  <si>
    <t xml:space="preserve">Сводный отчет о работе племенных хозяйств в молочном скотоводстве </t>
  </si>
  <si>
    <t>Производство</t>
  </si>
  <si>
    <t>Наименование хозяйства</t>
  </si>
  <si>
    <t>Валовый надой, тонн</t>
  </si>
  <si>
    <t>Надой на 1 корову, кг</t>
  </si>
  <si>
    <t>Массовая доля</t>
  </si>
  <si>
    <t>фуражные коровы</t>
  </si>
  <si>
    <t>жира,</t>
  </si>
  <si>
    <t>белка,</t>
  </si>
  <si>
    <t>01.01.</t>
  </si>
  <si>
    <t>%</t>
  </si>
  <si>
    <t>Племзаводы</t>
  </si>
  <si>
    <t>ООО Агрофирма "Труд"</t>
  </si>
  <si>
    <t>к среднему по всем племенным</t>
  </si>
  <si>
    <t>Репродукторы</t>
  </si>
  <si>
    <t>ООО "Русь" Б-Сосн.</t>
  </si>
  <si>
    <t>ООО АП "Заря Путино"</t>
  </si>
  <si>
    <t>ООО АФ  "Победа"</t>
  </si>
  <si>
    <t>СПК К-з им. Чапаева</t>
  </si>
  <si>
    <t>ООО "Дубровинский"</t>
  </si>
  <si>
    <t>СПК "Покровские нивы"</t>
  </si>
  <si>
    <t>ООО  "Шерья"</t>
  </si>
  <si>
    <t>ООО "Техник"</t>
  </si>
  <si>
    <t>ООО "Мокинское"</t>
  </si>
  <si>
    <t>ООО "Уралец"</t>
  </si>
  <si>
    <t>СПК им. Шорохова</t>
  </si>
  <si>
    <t>ООО "СП "Правда"</t>
  </si>
  <si>
    <t>ООО "Дуброво-Агро"</t>
  </si>
  <si>
    <t>ООО СП "Андреевка"</t>
  </si>
  <si>
    <t>ООО "Талицкое"</t>
  </si>
  <si>
    <t>СХПК "Хохловка"</t>
  </si>
  <si>
    <t>ООО "Русь"</t>
  </si>
  <si>
    <t>ООО "Колхоз им. Ленина"</t>
  </si>
  <si>
    <t>ООО "Агрохозяйство "Родина"</t>
  </si>
  <si>
    <t>ООО "Суксунское"</t>
  </si>
  <si>
    <t>ООО "УралАгро"</t>
  </si>
  <si>
    <t>ООО совхоз "Дружный"</t>
  </si>
  <si>
    <t>ООО "Ключи"</t>
  </si>
  <si>
    <t>СПК "Россия" Кудымкарского</t>
  </si>
  <si>
    <t>ООО АП "Красава"</t>
  </si>
  <si>
    <t>Итого</t>
  </si>
  <si>
    <t>за 2022</t>
  </si>
  <si>
    <t>2023 в % к 2022г.</t>
  </si>
  <si>
    <t>мол. жир</t>
  </si>
  <si>
    <t>Мол. белок</t>
  </si>
  <si>
    <t>ООО "Русь" Пермский район</t>
  </si>
  <si>
    <t>Валовый надой за 2022 г.</t>
  </si>
  <si>
    <t>Поголовье</t>
  </si>
  <si>
    <t>Поголовье КРС, всего, голов</t>
  </si>
  <si>
    <t>в т.ч. Коров, голов</t>
  </si>
  <si>
    <t>ООО  "Русь" Б-Сосн.</t>
  </si>
  <si>
    <t>ООО СП "Правда"</t>
  </si>
  <si>
    <t>ООО "Агрохозяйство Родина"</t>
  </si>
  <si>
    <t xml:space="preserve">СПК "Россия" </t>
  </si>
  <si>
    <t>И Т О Г О</t>
  </si>
  <si>
    <t>на 01.01. 2023</t>
  </si>
  <si>
    <t>Воспроизводство</t>
  </si>
  <si>
    <t>Выход телят, %</t>
  </si>
  <si>
    <t>Получено телят от коров, гол.</t>
  </si>
  <si>
    <t>Ввод нетелей, %</t>
  </si>
  <si>
    <t>Среднесуточный прирост, г</t>
  </si>
  <si>
    <t>ООО  "Русь" Б.Сосн.</t>
  </si>
  <si>
    <t>ООО"Шерья"</t>
  </si>
  <si>
    <t>ООО "АХ Родина"</t>
  </si>
  <si>
    <t>2023 к 2022 г.</t>
  </si>
  <si>
    <t>Продажа и наличие для продажи племенного молодняка</t>
  </si>
  <si>
    <t>Продано молодняка, гол.</t>
  </si>
  <si>
    <t>Наличие молодняка для продажи, всего</t>
  </si>
  <si>
    <t>коров, гол./руб. за 1 кг ж.м.</t>
  </si>
  <si>
    <t>нетелей, гол/руб. за 1 кг ж.м.</t>
  </si>
  <si>
    <t>телок, гол./руб. за 1 кг ж.м.</t>
  </si>
  <si>
    <t>бычков, гол./руб. за 1 кг ж.м.</t>
  </si>
  <si>
    <t>ООО "Хохловка"</t>
  </si>
  <si>
    <t>ООО "АХ "Родина"</t>
  </si>
  <si>
    <t xml:space="preserve">Отчет </t>
  </si>
  <si>
    <t>о работе регионального информационно-селекционного центра Пермского края</t>
  </si>
  <si>
    <t>Направление деятельности</t>
  </si>
  <si>
    <t>Предприятие</t>
  </si>
  <si>
    <t>Кол-во</t>
  </si>
  <si>
    <t>Оценка и подтверждение достоверности данных о племенной ценности подготовленных к реализации племенных животных (продукции)</t>
  </si>
  <si>
    <t>АО "ПРОДО Птицефабрика Пермская"</t>
  </si>
  <si>
    <t>ООО "Андреевка"</t>
  </si>
  <si>
    <t>ООО "Савлек"</t>
  </si>
  <si>
    <t>ООО "Шерья"</t>
  </si>
  <si>
    <t>ООО "Русь" Б-Соснова</t>
  </si>
  <si>
    <t>ООО АПК "Красава"</t>
  </si>
  <si>
    <t>ООО "Пермское по плем. работе"</t>
  </si>
  <si>
    <t>ООО "Родник"</t>
  </si>
  <si>
    <t>ООО "Красотинское"</t>
  </si>
  <si>
    <t xml:space="preserve">ООО "Техник" </t>
  </si>
  <si>
    <t>ООО "Русь" Пермь</t>
  </si>
  <si>
    <t>ООО "Агрофирма "Победа"</t>
  </si>
  <si>
    <t>ООО АФ "Труд"</t>
  </si>
  <si>
    <t>АО "Кунгурское по плем. работе"</t>
  </si>
  <si>
    <t>СХПК "Россия"</t>
  </si>
  <si>
    <t>СПК им. Шорохова"</t>
  </si>
  <si>
    <t>СПК "Колхоз им. Чапаева"</t>
  </si>
  <si>
    <t>итого</t>
  </si>
  <si>
    <t>Контроль ведения племенного учета с использованием ИАС СЕЛЭКС в молочном скотоводстве</t>
  </si>
  <si>
    <t>племенные и товарные хозяйства</t>
  </si>
  <si>
    <t>Контроль ведения племенного учета с использованием ИАС СЕЛЭКС в мясном скотоводстве</t>
  </si>
  <si>
    <t>Сопровождение подготовки документов для определения вида племенной деятельности сельскохозяйственных предприятий</t>
  </si>
  <si>
    <t>Прием и подготовка сводных отчетов по бонитировке:</t>
  </si>
  <si>
    <t>молочного крупного рогатого скота</t>
  </si>
  <si>
    <t>хозяйств</t>
  </si>
  <si>
    <t>мясного крупного рогатого скота</t>
  </si>
  <si>
    <t>свиней</t>
  </si>
  <si>
    <t>лошадей</t>
  </si>
  <si>
    <t>птицы</t>
  </si>
  <si>
    <t>пчел</t>
  </si>
  <si>
    <t>организации по и.о.</t>
  </si>
  <si>
    <t xml:space="preserve">лаборатории </t>
  </si>
  <si>
    <t>Подготовка отчетов согласно перечня МСХ РФ (по просьбе МСХ края)</t>
  </si>
  <si>
    <t>количество</t>
  </si>
  <si>
    <t>ежемесячно</t>
  </si>
  <si>
    <t>Проведение консультаций по вопросам ведения селекционно-племенной работы</t>
  </si>
  <si>
    <t xml:space="preserve">Проведение консультаций по вопросам ведения и государственной поддержки отрасли животноводства </t>
  </si>
  <si>
    <t>Проведение семинаров по вопросам развития животноводства, кормопроизводства и кормоприготовления</t>
  </si>
  <si>
    <t xml:space="preserve">Отчет о работе лаборатории иммуногенетической экспертизы   </t>
  </si>
  <si>
    <t>Всего протестировано проб</t>
  </si>
  <si>
    <t>с начала года</t>
  </si>
  <si>
    <t>я</t>
  </si>
  <si>
    <t>ф</t>
  </si>
  <si>
    <t>м</t>
  </si>
  <si>
    <t>а</t>
  </si>
  <si>
    <t>и</t>
  </si>
  <si>
    <t>с</t>
  </si>
  <si>
    <t>о</t>
  </si>
  <si>
    <t>н</t>
  </si>
  <si>
    <t>д</t>
  </si>
  <si>
    <t>ООО АХ "Родина"</t>
  </si>
  <si>
    <t>СПК "Россия"</t>
  </si>
  <si>
    <t>ООО Агрофирма "Победа"</t>
  </si>
  <si>
    <t>ООО "Пермское по плем. р.</t>
  </si>
  <si>
    <t>ООО "Россохи"</t>
  </si>
  <si>
    <t>АО "Кунгурское по плем.работе</t>
  </si>
  <si>
    <t>ООО АФ "Ключи"</t>
  </si>
  <si>
    <t>КФХ "Леви"</t>
  </si>
  <si>
    <t>ООО "Итера"</t>
  </si>
  <si>
    <t>Отчет о работе лаборатории селекционного контроля качества молока</t>
  </si>
  <si>
    <t>Всего проанализировано проб молока</t>
  </si>
  <si>
    <t>с нач. года</t>
  </si>
  <si>
    <t>жир</t>
  </si>
  <si>
    <t>белок</t>
  </si>
  <si>
    <t>сомат. клетки</t>
  </si>
  <si>
    <t>ООО АФ "Победа"</t>
  </si>
  <si>
    <t>СПК "Покровские Нивы"</t>
  </si>
  <si>
    <t>СПК "Хлебороб"</t>
  </si>
  <si>
    <t>СПК "Хохловка"</t>
  </si>
  <si>
    <t>ООО "Русь" Пермский р-он</t>
  </si>
  <si>
    <t>ООО колхоз им. Ленина Сива</t>
  </si>
  <si>
    <t>ООО "Уралагро"</t>
  </si>
  <si>
    <t>ООО "Совхоз "Дружный"</t>
  </si>
  <si>
    <t>ООО "Антар"</t>
  </si>
  <si>
    <t xml:space="preserve">Отчет о содержании быков-производителей в организации по искусственному осеменению сельскохозяйственных животных </t>
  </si>
  <si>
    <t>свод</t>
  </si>
  <si>
    <t>Показатель</t>
  </si>
  <si>
    <t xml:space="preserve">ООО "Пермское" </t>
  </si>
  <si>
    <t>АО "Кунгурское"</t>
  </si>
  <si>
    <t>свод по краю</t>
  </si>
  <si>
    <t>откл.</t>
  </si>
  <si>
    <t>Количество быков, всего голов</t>
  </si>
  <si>
    <t>в т.ч.:</t>
  </si>
  <si>
    <t>молочных пород</t>
  </si>
  <si>
    <t>мясных пород</t>
  </si>
  <si>
    <t>из них:</t>
  </si>
  <si>
    <t>оцененных по качеству потомства, всего</t>
  </si>
  <si>
    <t>из них улучшателей, всего</t>
  </si>
  <si>
    <t>находящихся на оценке, всего</t>
  </si>
  <si>
    <t>Поставлено на оценку, всего, гол.</t>
  </si>
  <si>
    <t>Снято с оценки, всего,  гол.</t>
  </si>
  <si>
    <t>Получено семени всего, тыс. доз.</t>
  </si>
  <si>
    <t>в т.ч. от улучшателей</t>
  </si>
  <si>
    <t>Куплено семени из других организаций по ИО, всего, доз</t>
  </si>
  <si>
    <t>Реализовано семени всего, тыс. доз</t>
  </si>
  <si>
    <t>Находится в банке семени, всего тыс. доз</t>
  </si>
  <si>
    <t>в т.ч. улучшателей</t>
  </si>
  <si>
    <t>Количество обслуживаемых сельхозпредприятий</t>
  </si>
  <si>
    <t>Приобретено быков, всего голов</t>
  </si>
  <si>
    <t>в т.ч. по импорту</t>
  </si>
  <si>
    <t>Год</t>
  </si>
  <si>
    <t>ГПКЗ "Куединский"</t>
  </si>
  <si>
    <t>ООО "Урожай"</t>
  </si>
  <si>
    <t>ООО ПР "Оханская подкова"</t>
  </si>
  <si>
    <t>Поголовье, голов:</t>
  </si>
  <si>
    <t>в т.ч. Кобыл</t>
  </si>
  <si>
    <t>Получено жеребят, голов</t>
  </si>
  <si>
    <t xml:space="preserve">выход от маток на 100 гол. </t>
  </si>
  <si>
    <t>Продано племенного</t>
  </si>
  <si>
    <t>молодняка, голов</t>
  </si>
  <si>
    <t>Имеется племенного</t>
  </si>
  <si>
    <t>Куплено племенных</t>
  </si>
  <si>
    <t>лошадей, голов</t>
  </si>
  <si>
    <t>ООО "Красотинское" (герефорды)</t>
  </si>
  <si>
    <t>ООО "Красотинское" (ангусы)</t>
  </si>
  <si>
    <t>ООО АФ "Савлек"</t>
  </si>
  <si>
    <t>ИТОГО</t>
  </si>
  <si>
    <t>Поголовье:</t>
  </si>
  <si>
    <t>всего</t>
  </si>
  <si>
    <t>быки-</t>
  </si>
  <si>
    <t>производители</t>
  </si>
  <si>
    <t>коровы</t>
  </si>
  <si>
    <t>нетели</t>
  </si>
  <si>
    <t xml:space="preserve">телки </t>
  </si>
  <si>
    <t>прошлых лет</t>
  </si>
  <si>
    <t>текущего г.р.</t>
  </si>
  <si>
    <t>скот на откорме</t>
  </si>
  <si>
    <t xml:space="preserve">      Прирост живой массы</t>
  </si>
  <si>
    <t>валовый, тн</t>
  </si>
  <si>
    <t>среднесуточный, г</t>
  </si>
  <si>
    <t>Приплод, голов</t>
  </si>
  <si>
    <t>в т.ч. от коров</t>
  </si>
  <si>
    <t xml:space="preserve">от коров </t>
  </si>
  <si>
    <t>на 100 гол.</t>
  </si>
  <si>
    <t>ввод нетелей, %</t>
  </si>
  <si>
    <t xml:space="preserve">Продано </t>
  </si>
  <si>
    <t>племенного</t>
  </si>
  <si>
    <t>Имеется молодняка для продажи</t>
  </si>
  <si>
    <t>всего, голов</t>
  </si>
  <si>
    <t>нетелей, гол./руб. за 1 кг ж.м.</t>
  </si>
  <si>
    <t>Показатели</t>
  </si>
  <si>
    <t>отклон.%</t>
  </si>
  <si>
    <t>Поголовье птицы, всего,  тыс. голов</t>
  </si>
  <si>
    <t>в т.ч. племенной,  тыс.голов</t>
  </si>
  <si>
    <t>в т.ч. кур-несушек</t>
  </si>
  <si>
    <t>петухов</t>
  </si>
  <si>
    <t>ремонтного молодняка</t>
  </si>
  <si>
    <t>Получено яйца, всего, тыс. шт.</t>
  </si>
  <si>
    <t>в т.ч. племенного, тыс. шт.</t>
  </si>
  <si>
    <t>Яйценоскость на куру-несушку, шт.</t>
  </si>
  <si>
    <t>Выход инкубационного яйца, %</t>
  </si>
  <si>
    <t>Использование племенного яйца, %</t>
  </si>
  <si>
    <t>Выводимость, %</t>
  </si>
  <si>
    <t>Продано племенного яйца, всего, тыс. шт.</t>
  </si>
  <si>
    <t>в т.ч. на фабрики:</t>
  </si>
  <si>
    <t>населению</t>
  </si>
  <si>
    <t>Продано цыплят предприятиям  тыс. гол.</t>
  </si>
  <si>
    <t>Продано цыплят населению, тыс. гол.</t>
  </si>
  <si>
    <t>Куплено племенного яйца, тыс. шт.</t>
  </si>
  <si>
    <t>Куплено племенных цыплят, тыс. гол.</t>
  </si>
  <si>
    <t>факт на 01.01.2023</t>
  </si>
  <si>
    <t>33</t>
  </si>
  <si>
    <t>31</t>
  </si>
  <si>
    <t>2</t>
  </si>
  <si>
    <t>9</t>
  </si>
  <si>
    <t>21</t>
  </si>
  <si>
    <t>106,9</t>
  </si>
  <si>
    <t>105,3</t>
  </si>
  <si>
    <t>1,5</t>
  </si>
  <si>
    <t>21,5</t>
  </si>
  <si>
    <t>1500</t>
  </si>
  <si>
    <t>64,2</t>
  </si>
  <si>
    <t>61,8</t>
  </si>
  <si>
    <t>2,4</t>
  </si>
  <si>
    <t>55,9</t>
  </si>
  <si>
    <t>249,6</t>
  </si>
  <si>
    <t>247,6</t>
  </si>
  <si>
    <t>2,2</t>
  </si>
  <si>
    <t>216,1</t>
  </si>
  <si>
    <t>44</t>
  </si>
  <si>
    <t>10</t>
  </si>
  <si>
    <t>8</t>
  </si>
  <si>
    <t>0</t>
  </si>
  <si>
    <t>Поголовье коров на 01.01.2023 голов</t>
  </si>
  <si>
    <t>май</t>
  </si>
  <si>
    <t>июнь</t>
  </si>
  <si>
    <t>июль</t>
  </si>
  <si>
    <t>ООО "Зерновое"</t>
  </si>
  <si>
    <t>ООО "Дружный"</t>
  </si>
  <si>
    <t>Архангельская обл.</t>
  </si>
  <si>
    <t>птица-4</t>
  </si>
  <si>
    <t>плем.- 50</t>
  </si>
  <si>
    <t>Прием отчетов от 36 племенных организаций</t>
  </si>
  <si>
    <t>Свод  отчетов по содержанию племенного поголовья в разрезе 36 организаций по племенному животноводству</t>
  </si>
  <si>
    <t>ежемесячно в разрезе 36 организаций по 14 показателям с нарастающим итогом и в сравнении с предыдущим годом.</t>
  </si>
  <si>
    <t>Планы плем. работы</t>
  </si>
  <si>
    <t>Молочной лабораторией оказано услуг селекционного кантроля качества молока:</t>
  </si>
  <si>
    <t>по определению жира, проб</t>
  </si>
  <si>
    <t>по определению белка, проб</t>
  </si>
  <si>
    <t>по определению самотических клеток в молоке, проб</t>
  </si>
  <si>
    <t>Имунногенетической лабораторией оказано услуг по иммуногенетической аттестации крупного рогатого скота</t>
  </si>
  <si>
    <t>60</t>
  </si>
  <si>
    <t>150/145т.р.</t>
  </si>
  <si>
    <t>30/145т.р.</t>
  </si>
  <si>
    <t>Отчет по содержанию маточного поголовья птицы АО "Пермская птицефабрика" на 1 июня</t>
  </si>
  <si>
    <t>50/165т.р.</t>
  </si>
  <si>
    <t>122/145т.р.</t>
  </si>
  <si>
    <t>25/145т.р.</t>
  </si>
  <si>
    <t>01.09.</t>
  </si>
  <si>
    <t xml:space="preserve">01.09.2023 к 01.01.2023 г.  </t>
  </si>
  <si>
    <t>на 1 сентября</t>
  </si>
  <si>
    <t>на 1сентября</t>
  </si>
  <si>
    <t>на 1 сентября  2023 года</t>
  </si>
  <si>
    <t>на 1 сентября 2023</t>
  </si>
  <si>
    <t>на 01.09.</t>
  </si>
  <si>
    <t xml:space="preserve">  на 1 сентября 2023 </t>
  </si>
  <si>
    <t>на  1 сентября 2023 года</t>
  </si>
  <si>
    <t>в т.ч. за август</t>
  </si>
  <si>
    <t>Анализ работы племенных хозяйств в мясном скотоводстве на 1 сентября</t>
  </si>
  <si>
    <r>
      <t>Анализ работы племенных конных заводов</t>
    </r>
    <r>
      <rPr>
        <b/>
        <sz val="12"/>
        <color indexed="10"/>
        <rFont val="Arial Cyr"/>
        <charset val="204"/>
      </rPr>
      <t xml:space="preserve"> на 1 сентября 2023 года</t>
    </r>
  </si>
  <si>
    <t>на 1 сентября   2023 года</t>
  </si>
  <si>
    <t>32</t>
  </si>
  <si>
    <t>30</t>
  </si>
  <si>
    <t>43,2</t>
  </si>
  <si>
    <t>22</t>
  </si>
  <si>
    <t>20</t>
  </si>
  <si>
    <t>42,1</t>
  </si>
  <si>
    <t>в т.ч.за август</t>
  </si>
  <si>
    <t>мол-1255</t>
  </si>
  <si>
    <t>мясо-234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</si>
</sst>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19]General"/>
  </numFmts>
  <fonts count="3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Arial Cyr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sz val="11"/>
      <name val="Arial Cyr"/>
      <charset val="204"/>
    </font>
    <font>
      <b/>
      <sz val="12"/>
      <name val="Arial"/>
      <family val="2"/>
      <charset val="204"/>
    </font>
    <font>
      <b/>
      <i/>
      <sz val="12"/>
      <name val="Arial Cyr"/>
      <family val="2"/>
      <charset val="204"/>
    </font>
    <font>
      <sz val="11"/>
      <name val="Arial Cyr"/>
      <family val="2"/>
      <charset val="204"/>
    </font>
    <font>
      <b/>
      <sz val="11"/>
      <name val="Arial Cyr"/>
      <charset val="204"/>
    </font>
    <font>
      <b/>
      <i/>
      <sz val="12"/>
      <name val="Times New Roman"/>
      <family val="1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Arial Cyr"/>
      <charset val="204"/>
    </font>
    <font>
      <sz val="12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2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0"/>
      <name val="Arial Cyr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0"/>
      <color theme="1"/>
      <name val="Arial Cyr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7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33" fillId="0" borderId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9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2" borderId="0" applyNumberFormat="0" applyBorder="0" applyAlignment="0" applyProtection="0"/>
    <xf numFmtId="0" fontId="21" fillId="19" borderId="0" applyNumberFormat="0" applyBorder="0" applyAlignment="0" applyProtection="0"/>
    <xf numFmtId="0" fontId="21" fillId="15" borderId="0" applyNumberFormat="0" applyBorder="0" applyAlignment="0" applyProtection="0"/>
    <xf numFmtId="0" fontId="21" fillId="20" borderId="0" applyNumberFormat="0" applyBorder="0" applyAlignment="0" applyProtection="0"/>
    <xf numFmtId="0" fontId="21" fillId="19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16" borderId="0" applyNumberFormat="0" applyBorder="0" applyAlignment="0" applyProtection="0"/>
    <xf numFmtId="0" fontId="34" fillId="9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23" borderId="0" applyNumberFormat="0" applyBorder="0" applyAlignment="0" applyProtection="0"/>
    <xf numFmtId="0" fontId="34" fillId="19" borderId="0" applyNumberFormat="0" applyBorder="0" applyAlignment="0" applyProtection="0"/>
    <xf numFmtId="0" fontId="34" fillId="22" borderId="0" applyNumberFormat="0" applyBorder="0" applyAlignment="0" applyProtection="0"/>
    <xf numFmtId="0" fontId="34" fillId="15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165" fontId="35" fillId="0" borderId="0"/>
    <xf numFmtId="0" fontId="33" fillId="0" borderId="0"/>
    <xf numFmtId="0" fontId="1" fillId="0" borderId="0"/>
    <xf numFmtId="0" fontId="33" fillId="0" borderId="0"/>
    <xf numFmtId="0" fontId="33" fillId="0" borderId="0"/>
    <xf numFmtId="9" fontId="33" fillId="0" borderId="0" applyFont="0" applyFill="0" applyBorder="0" applyAlignment="0" applyProtection="0"/>
    <xf numFmtId="0" fontId="33" fillId="0" borderId="0"/>
    <xf numFmtId="0" fontId="33" fillId="0" borderId="0"/>
  </cellStyleXfs>
  <cellXfs count="348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0" borderId="0" xfId="0" applyFont="1"/>
    <xf numFmtId="0" fontId="2" fillId="2" borderId="0" xfId="0" applyFont="1" applyFill="1" applyAlignment="1">
      <alignment horizontal="center"/>
    </xf>
    <xf numFmtId="0" fontId="2" fillId="3" borderId="0" xfId="0" applyFont="1" applyFill="1"/>
    <xf numFmtId="0" fontId="0" fillId="3" borderId="0" xfId="0" applyFill="1"/>
    <xf numFmtId="0" fontId="3" fillId="3" borderId="0" xfId="0" applyFont="1" applyFill="1"/>
    <xf numFmtId="0" fontId="4" fillId="2" borderId="1" xfId="0" applyFont="1" applyFill="1" applyBorder="1" applyAlignment="1">
      <alignment horizontal="center"/>
    </xf>
    <xf numFmtId="0" fontId="4" fillId="2" borderId="6" xfId="0" applyFont="1" applyFill="1" applyBorder="1"/>
    <xf numFmtId="0" fontId="7" fillId="3" borderId="5" xfId="0" applyFont="1" applyFill="1" applyBorder="1" applyAlignment="1">
      <alignment horizontal="center"/>
    </xf>
    <xf numFmtId="14" fontId="6" fillId="3" borderId="5" xfId="0" applyNumberFormat="1" applyFont="1" applyFill="1" applyBorder="1" applyAlignment="1">
      <alignment horizontal="center"/>
    </xf>
    <xf numFmtId="49" fontId="6" fillId="3" borderId="5" xfId="0" applyNumberFormat="1" applyFont="1" applyFill="1" applyBorder="1" applyAlignment="1">
      <alignment horizontal="center"/>
    </xf>
    <xf numFmtId="0" fontId="4" fillId="2" borderId="7" xfId="0" applyFont="1" applyFill="1" applyBorder="1"/>
    <xf numFmtId="0" fontId="6" fillId="3" borderId="5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left"/>
    </xf>
    <xf numFmtId="0" fontId="6" fillId="0" borderId="0" xfId="0" applyFont="1" applyAlignment="1">
      <alignment horizontal="center"/>
    </xf>
    <xf numFmtId="164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left"/>
    </xf>
    <xf numFmtId="164" fontId="6" fillId="3" borderId="5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 vertical="center"/>
    </xf>
    <xf numFmtId="164" fontId="7" fillId="3" borderId="5" xfId="0" applyNumberFormat="1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164" fontId="7" fillId="3" borderId="5" xfId="0" applyNumberFormat="1" applyFont="1" applyFill="1" applyBorder="1" applyAlignment="1">
      <alignment horizontal="center" vertical="center"/>
    </xf>
    <xf numFmtId="1" fontId="6" fillId="3" borderId="5" xfId="0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6" fillId="3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 vertical="center"/>
    </xf>
    <xf numFmtId="1" fontId="7" fillId="3" borderId="5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/>
    </xf>
    <xf numFmtId="0" fontId="10" fillId="3" borderId="0" xfId="0" applyFont="1" applyFill="1"/>
    <xf numFmtId="0" fontId="11" fillId="3" borderId="0" xfId="0" applyFont="1" applyFill="1"/>
    <xf numFmtId="0" fontId="12" fillId="2" borderId="1" xfId="0" applyFont="1" applyFill="1" applyBorder="1" applyAlignment="1">
      <alignment horizontal="center"/>
    </xf>
    <xf numFmtId="0" fontId="12" fillId="2" borderId="6" xfId="0" applyFont="1" applyFill="1" applyBorder="1"/>
    <xf numFmtId="0" fontId="11" fillId="0" borderId="5" xfId="0" applyFont="1" applyBorder="1" applyAlignment="1">
      <alignment horizontal="center"/>
    </xf>
    <xf numFmtId="0" fontId="12" fillId="2" borderId="7" xfId="0" applyFont="1" applyFill="1" applyBorder="1"/>
    <xf numFmtId="0" fontId="12" fillId="2" borderId="2" xfId="0" applyFont="1" applyFill="1" applyBorder="1" applyAlignment="1">
      <alignment horizontal="center"/>
    </xf>
    <xf numFmtId="0" fontId="0" fillId="0" borderId="5" xfId="0" applyBorder="1"/>
    <xf numFmtId="0" fontId="13" fillId="2" borderId="2" xfId="0" applyFont="1" applyFill="1" applyBorder="1"/>
    <xf numFmtId="0" fontId="14" fillId="0" borderId="5" xfId="0" applyFont="1" applyBorder="1" applyAlignment="1">
      <alignment horizontal="center" vertical="center"/>
    </xf>
    <xf numFmtId="2" fontId="14" fillId="0" borderId="5" xfId="0" applyNumberFormat="1" applyFont="1" applyBorder="1" applyAlignment="1">
      <alignment horizontal="center" vertical="center"/>
    </xf>
    <xf numFmtId="0" fontId="15" fillId="2" borderId="2" xfId="0" applyFont="1" applyFill="1" applyBorder="1"/>
    <xf numFmtId="0" fontId="11" fillId="3" borderId="2" xfId="0" applyFont="1" applyFill="1" applyBorder="1"/>
    <xf numFmtId="0" fontId="14" fillId="3" borderId="5" xfId="0" applyFont="1" applyFill="1" applyBorder="1" applyAlignment="1">
      <alignment horizontal="center" vertical="center"/>
    </xf>
    <xf numFmtId="0" fontId="15" fillId="3" borderId="2" xfId="0" applyFont="1" applyFill="1" applyBorder="1"/>
    <xf numFmtId="0" fontId="17" fillId="3" borderId="2" xfId="0" applyFont="1" applyFill="1" applyBorder="1"/>
    <xf numFmtId="0" fontId="6" fillId="0" borderId="0" xfId="0" applyFont="1"/>
    <xf numFmtId="0" fontId="6" fillId="3" borderId="1" xfId="0" applyFont="1" applyFill="1" applyBorder="1" applyAlignment="1">
      <alignment horizontal="center"/>
    </xf>
    <xf numFmtId="0" fontId="6" fillId="2" borderId="6" xfId="0" applyFont="1" applyFill="1" applyBorder="1"/>
    <xf numFmtId="0" fontId="6" fillId="2" borderId="7" xfId="0" applyFont="1" applyFill="1" applyBorder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5" xfId="0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6" fillId="3" borderId="2" xfId="0" applyNumberFormat="1" applyFont="1" applyFill="1" applyBorder="1" applyAlignment="1">
      <alignment horizontal="center"/>
    </xf>
    <xf numFmtId="164" fontId="7" fillId="3" borderId="2" xfId="0" applyNumberFormat="1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wrapText="1"/>
    </xf>
    <xf numFmtId="0" fontId="18" fillId="3" borderId="2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7" fillId="2" borderId="9" xfId="0" applyFont="1" applyFill="1" applyBorder="1"/>
    <xf numFmtId="0" fontId="6" fillId="3" borderId="5" xfId="0" applyFont="1" applyFill="1" applyBorder="1"/>
    <xf numFmtId="0" fontId="7" fillId="3" borderId="5" xfId="0" applyFont="1" applyFill="1" applyBorder="1"/>
    <xf numFmtId="2" fontId="7" fillId="3" borderId="5" xfId="0" applyNumberFormat="1" applyFont="1" applyFill="1" applyBorder="1" applyAlignment="1">
      <alignment horizontal="center" vertical="center"/>
    </xf>
    <xf numFmtId="0" fontId="19" fillId="2" borderId="0" xfId="0" applyFont="1" applyFill="1"/>
    <xf numFmtId="0" fontId="20" fillId="3" borderId="0" xfId="0" applyFont="1" applyFill="1"/>
    <xf numFmtId="0" fontId="19" fillId="0" borderId="0" xfId="0" applyFont="1"/>
    <xf numFmtId="0" fontId="7" fillId="3" borderId="0" xfId="0" applyFont="1" applyFill="1"/>
    <xf numFmtId="0" fontId="6" fillId="2" borderId="0" xfId="0" applyFont="1" applyFill="1"/>
    <xf numFmtId="0" fontId="6" fillId="3" borderId="0" xfId="0" applyFont="1" applyFill="1"/>
    <xf numFmtId="0" fontId="7" fillId="2" borderId="8" xfId="0" applyFont="1" applyFill="1" applyBorder="1"/>
    <xf numFmtId="0" fontId="6" fillId="3" borderId="8" xfId="0" applyFont="1" applyFill="1" applyBorder="1" applyAlignment="1">
      <alignment horizontal="center"/>
    </xf>
    <xf numFmtId="0" fontId="6" fillId="0" borderId="2" xfId="0" applyFont="1" applyBorder="1"/>
    <xf numFmtId="0" fontId="6" fillId="0" borderId="5" xfId="0" applyFont="1" applyBorder="1"/>
    <xf numFmtId="0" fontId="6" fillId="4" borderId="5" xfId="0" applyFont="1" applyFill="1" applyBorder="1"/>
    <xf numFmtId="0" fontId="6" fillId="4" borderId="5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1" fontId="7" fillId="3" borderId="5" xfId="0" applyNumberFormat="1" applyFont="1" applyFill="1" applyBorder="1" applyAlignment="1">
      <alignment horizontal="center"/>
    </xf>
    <xf numFmtId="1" fontId="7" fillId="3" borderId="5" xfId="0" applyNumberFormat="1" applyFont="1" applyFill="1" applyBorder="1"/>
    <xf numFmtId="1" fontId="6" fillId="3" borderId="5" xfId="0" applyNumberFormat="1" applyFont="1" applyFill="1" applyBorder="1"/>
    <xf numFmtId="0" fontId="6" fillId="2" borderId="5" xfId="0" applyFont="1" applyFill="1" applyBorder="1"/>
    <xf numFmtId="0" fontId="23" fillId="0" borderId="5" xfId="1" applyFont="1" applyBorder="1" applyAlignment="1">
      <alignment horizontal="center" vertical="center" wrapText="1"/>
    </xf>
    <xf numFmtId="0" fontId="23" fillId="2" borderId="5" xfId="1" applyFont="1" applyFill="1" applyBorder="1" applyAlignment="1">
      <alignment horizontal="center" vertical="center"/>
    </xf>
    <xf numFmtId="0" fontId="23" fillId="3" borderId="5" xfId="1" applyFont="1" applyFill="1" applyBorder="1" applyAlignment="1">
      <alignment vertical="center" wrapText="1"/>
    </xf>
    <xf numFmtId="0" fontId="23" fillId="3" borderId="5" xfId="1" applyFont="1" applyFill="1" applyBorder="1" applyAlignment="1">
      <alignment horizontal="center" vertical="center"/>
    </xf>
    <xf numFmtId="0" fontId="22" fillId="3" borderId="8" xfId="1" applyFont="1" applyFill="1" applyBorder="1" applyAlignment="1">
      <alignment horizontal="center" vertical="center"/>
    </xf>
    <xf numFmtId="0" fontId="23" fillId="0" borderId="5" xfId="1" applyFont="1" applyBorder="1" applyAlignment="1">
      <alignment wrapText="1"/>
    </xf>
    <xf numFmtId="0" fontId="23" fillId="3" borderId="5" xfId="1" applyFont="1" applyFill="1" applyBorder="1" applyAlignment="1">
      <alignment wrapText="1"/>
    </xf>
    <xf numFmtId="0" fontId="23" fillId="3" borderId="5" xfId="2" applyFont="1" applyFill="1" applyBorder="1" applyAlignment="1">
      <alignment horizontal="center" wrapText="1"/>
    </xf>
    <xf numFmtId="0" fontId="23" fillId="4" borderId="5" xfId="2" applyFont="1" applyFill="1" applyBorder="1" applyAlignment="1">
      <alignment horizontal="center" wrapText="1"/>
    </xf>
    <xf numFmtId="0" fontId="24" fillId="0" borderId="5" xfId="0" applyFont="1" applyBorder="1"/>
    <xf numFmtId="0" fontId="24" fillId="0" borderId="5" xfId="0" applyFont="1" applyBorder="1" applyAlignment="1">
      <alignment horizontal="center" wrapText="1"/>
    </xf>
    <xf numFmtId="0" fontId="8" fillId="0" borderId="5" xfId="0" applyFont="1" applyBorder="1"/>
    <xf numFmtId="0" fontId="25" fillId="0" borderId="5" xfId="0" applyFont="1" applyBorder="1" applyAlignment="1">
      <alignment wrapText="1"/>
    </xf>
    <xf numFmtId="0" fontId="26" fillId="0" borderId="5" xfId="0" applyFont="1" applyBorder="1" applyAlignment="1">
      <alignment horizontal="center"/>
    </xf>
    <xf numFmtId="0" fontId="22" fillId="0" borderId="0" xfId="2" applyFont="1"/>
    <xf numFmtId="0" fontId="22" fillId="2" borderId="0" xfId="2" applyFont="1" applyFill="1"/>
    <xf numFmtId="0" fontId="22" fillId="3" borderId="0" xfId="2" applyFont="1" applyFill="1"/>
    <xf numFmtId="0" fontId="23" fillId="2" borderId="5" xfId="2" applyFont="1" applyFill="1" applyBorder="1" applyAlignment="1">
      <alignment horizontal="center"/>
    </xf>
    <xf numFmtId="0" fontId="23" fillId="0" borderId="5" xfId="2" applyFont="1" applyBorder="1" applyAlignment="1">
      <alignment horizontal="center"/>
    </xf>
    <xf numFmtId="0" fontId="23" fillId="2" borderId="5" xfId="0" applyFont="1" applyFill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7" fillId="3" borderId="5" xfId="0" applyFont="1" applyFill="1" applyBorder="1" applyAlignment="1">
      <alignment horizontal="center" vertical="center"/>
    </xf>
    <xf numFmtId="0" fontId="27" fillId="0" borderId="5" xfId="0" applyFont="1" applyBorder="1" applyAlignment="1">
      <alignment horizontal="center"/>
    </xf>
    <xf numFmtId="0" fontId="23" fillId="0" borderId="0" xfId="3" applyFont="1" applyAlignment="1">
      <alignment horizontal="center" wrapText="1"/>
    </xf>
    <xf numFmtId="0" fontId="23" fillId="0" borderId="0" xfId="3" applyFont="1"/>
    <xf numFmtId="0" fontId="22" fillId="0" borderId="0" xfId="3" applyFont="1"/>
    <xf numFmtId="0" fontId="22" fillId="0" borderId="0" xfId="3" applyFont="1" applyAlignment="1">
      <alignment horizontal="center" wrapText="1"/>
    </xf>
    <xf numFmtId="0" fontId="21" fillId="0" borderId="0" xfId="3"/>
    <xf numFmtId="0" fontId="23" fillId="0" borderId="19" xfId="3" applyFont="1" applyBorder="1" applyAlignment="1">
      <alignment horizontal="center"/>
    </xf>
    <xf numFmtId="0" fontId="23" fillId="0" borderId="5" xfId="3" applyFont="1" applyBorder="1" applyAlignment="1">
      <alignment horizontal="center" vertical="center"/>
    </xf>
    <xf numFmtId="0" fontId="22" fillId="0" borderId="5" xfId="3" applyFont="1" applyBorder="1" applyAlignment="1">
      <alignment horizontal="center" vertical="center"/>
    </xf>
    <xf numFmtId="0" fontId="23" fillId="0" borderId="23" xfId="3" applyFont="1" applyBorder="1" applyAlignment="1">
      <alignment horizontal="center" vertical="center"/>
    </xf>
    <xf numFmtId="0" fontId="27" fillId="0" borderId="2" xfId="4" applyFont="1" applyBorder="1" applyAlignment="1">
      <alignment vertical="center" wrapText="1"/>
    </xf>
    <xf numFmtId="0" fontId="23" fillId="0" borderId="5" xfId="5" applyFont="1" applyBorder="1"/>
    <xf numFmtId="0" fontId="22" fillId="0" borderId="5" xfId="5" applyFont="1" applyBorder="1"/>
    <xf numFmtId="0" fontId="23" fillId="0" borderId="23" xfId="3" applyFont="1" applyBorder="1"/>
    <xf numFmtId="0" fontId="27" fillId="0" borderId="5" xfId="4" applyFont="1" applyBorder="1"/>
    <xf numFmtId="0" fontId="25" fillId="0" borderId="5" xfId="4" applyFont="1" applyBorder="1"/>
    <xf numFmtId="0" fontId="23" fillId="0" borderId="25" xfId="3" applyFont="1" applyBorder="1"/>
    <xf numFmtId="0" fontId="23" fillId="0" borderId="5" xfId="3" applyFont="1" applyBorder="1"/>
    <xf numFmtId="0" fontId="22" fillId="0" borderId="5" xfId="3" applyFont="1" applyBorder="1"/>
    <xf numFmtId="49" fontId="23" fillId="3" borderId="5" xfId="4" applyNumberFormat="1" applyFont="1" applyFill="1" applyBorder="1" applyAlignment="1">
      <alignment horizontal="right"/>
    </xf>
    <xf numFmtId="49" fontId="22" fillId="3" borderId="5" xfId="4" applyNumberFormat="1" applyFont="1" applyFill="1" applyBorder="1" applyAlignment="1">
      <alignment horizontal="right"/>
    </xf>
    <xf numFmtId="0" fontId="27" fillId="3" borderId="5" xfId="4" applyFont="1" applyFill="1" applyBorder="1"/>
    <xf numFmtId="0" fontId="25" fillId="3" borderId="5" xfId="4" applyFont="1" applyFill="1" applyBorder="1"/>
    <xf numFmtId="0" fontId="23" fillId="0" borderId="2" xfId="4" applyFont="1" applyBorder="1" applyAlignment="1">
      <alignment vertical="center" wrapText="1"/>
    </xf>
    <xf numFmtId="0" fontId="28" fillId="0" borderId="5" xfId="3" applyFont="1" applyBorder="1"/>
    <xf numFmtId="0" fontId="28" fillId="0" borderId="0" xfId="3" applyFont="1"/>
    <xf numFmtId="0" fontId="6" fillId="3" borderId="2" xfId="4" applyFont="1" applyFill="1" applyBorder="1" applyAlignment="1">
      <alignment horizontal="left" wrapText="1"/>
    </xf>
    <xf numFmtId="0" fontId="28" fillId="3" borderId="5" xfId="3" applyFont="1" applyFill="1" applyBorder="1"/>
    <xf numFmtId="0" fontId="22" fillId="3" borderId="5" xfId="4" applyFont="1" applyFill="1" applyBorder="1"/>
    <xf numFmtId="0" fontId="27" fillId="3" borderId="2" xfId="4" applyFont="1" applyFill="1" applyBorder="1" applyAlignment="1">
      <alignment horizontal="left" wrapText="1"/>
    </xf>
    <xf numFmtId="0" fontId="25" fillId="0" borderId="5" xfId="4" applyFont="1" applyBorder="1" applyAlignment="1">
      <alignment horizontal="center"/>
    </xf>
    <xf numFmtId="0" fontId="22" fillId="3" borderId="5" xfId="4" applyFont="1" applyFill="1" applyBorder="1" applyAlignment="1">
      <alignment horizontal="right"/>
    </xf>
    <xf numFmtId="0" fontId="22" fillId="0" borderId="0" xfId="3" applyFont="1" applyAlignment="1">
      <alignment horizontal="center"/>
    </xf>
    <xf numFmtId="0" fontId="22" fillId="0" borderId="5" xfId="5" applyFont="1" applyBorder="1" applyAlignment="1">
      <alignment horizontal="center"/>
    </xf>
    <xf numFmtId="0" fontId="22" fillId="0" borderId="5" xfId="3" applyFont="1" applyBorder="1" applyAlignment="1">
      <alignment horizontal="center"/>
    </xf>
    <xf numFmtId="0" fontId="27" fillId="0" borderId="26" xfId="4" applyFont="1" applyBorder="1"/>
    <xf numFmtId="0" fontId="25" fillId="0" borderId="26" xfId="4" applyFont="1" applyBorder="1"/>
    <xf numFmtId="0" fontId="22" fillId="0" borderId="26" xfId="3" applyFont="1" applyBorder="1"/>
    <xf numFmtId="0" fontId="23" fillId="0" borderId="27" xfId="3" applyFont="1" applyBorder="1"/>
    <xf numFmtId="0" fontId="23" fillId="0" borderId="28" xfId="3" applyFont="1" applyBorder="1"/>
    <xf numFmtId="0" fontId="3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26" fillId="4" borderId="5" xfId="0" applyFont="1" applyFill="1" applyBorder="1" applyAlignment="1">
      <alignment horizontal="center" wrapText="1"/>
    </xf>
    <xf numFmtId="0" fontId="26" fillId="2" borderId="5" xfId="0" applyFont="1" applyFill="1" applyBorder="1" applyAlignment="1">
      <alignment horizontal="center"/>
    </xf>
    <xf numFmtId="0" fontId="30" fillId="0" borderId="2" xfId="0" applyFont="1" applyBorder="1"/>
    <xf numFmtId="0" fontId="0" fillId="0" borderId="2" xfId="0" applyBorder="1"/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12" fillId="0" borderId="2" xfId="0" applyFont="1" applyBorder="1"/>
    <xf numFmtId="0" fontId="8" fillId="0" borderId="5" xfId="0" applyFont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1" fontId="7" fillId="0" borderId="5" xfId="0" applyNumberFormat="1" applyFont="1" applyBorder="1" applyAlignment="1">
      <alignment horizontal="center" vertical="center"/>
    </xf>
    <xf numFmtId="164" fontId="8" fillId="5" borderId="5" xfId="0" applyNumberFormat="1" applyFont="1" applyFill="1" applyBorder="1" applyAlignment="1">
      <alignment horizontal="center" vertical="center"/>
    </xf>
    <xf numFmtId="0" fontId="31" fillId="0" borderId="2" xfId="0" applyFont="1" applyBorder="1"/>
    <xf numFmtId="0" fontId="31" fillId="0" borderId="1" xfId="0" applyFont="1" applyBorder="1"/>
    <xf numFmtId="0" fontId="31" fillId="0" borderId="9" xfId="0" applyFont="1" applyBorder="1"/>
    <xf numFmtId="0" fontId="0" fillId="0" borderId="8" xfId="0" applyBorder="1"/>
    <xf numFmtId="0" fontId="8" fillId="4" borderId="5" xfId="0" applyFont="1" applyFill="1" applyBorder="1" applyAlignment="1">
      <alignment horizontal="center"/>
    </xf>
    <xf numFmtId="0" fontId="7" fillId="4" borderId="0" xfId="0" applyFont="1" applyFill="1"/>
    <xf numFmtId="0" fontId="6" fillId="4" borderId="0" xfId="0" applyFont="1" applyFill="1"/>
    <xf numFmtId="0" fontId="18" fillId="2" borderId="6" xfId="0" applyFont="1" applyFill="1" applyBorder="1"/>
    <xf numFmtId="0" fontId="7" fillId="2" borderId="2" xfId="0" applyFont="1" applyFill="1" applyBorder="1" applyAlignment="1">
      <alignment horizontal="left"/>
    </xf>
    <xf numFmtId="0" fontId="6" fillId="4" borderId="5" xfId="0" applyFont="1" applyFill="1" applyBorder="1" applyAlignment="1">
      <alignment horizontal="center" vertical="center"/>
    </xf>
    <xf numFmtId="14" fontId="6" fillId="3" borderId="5" xfId="0" applyNumberFormat="1" applyFont="1" applyFill="1" applyBorder="1" applyAlignment="1">
      <alignment horizontal="center" vertical="center"/>
    </xf>
    <xf numFmtId="164" fontId="6" fillId="4" borderId="5" xfId="0" applyNumberFormat="1" applyFont="1" applyFill="1" applyBorder="1" applyAlignment="1">
      <alignment horizontal="center" vertical="center"/>
    </xf>
    <xf numFmtId="1" fontId="6" fillId="5" borderId="5" xfId="0" applyNumberFormat="1" applyFont="1" applyFill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2" fontId="6" fillId="4" borderId="5" xfId="0" applyNumberFormat="1" applyFont="1" applyFill="1" applyBorder="1" applyAlignment="1">
      <alignment horizontal="center" vertical="center"/>
    </xf>
    <xf numFmtId="0" fontId="25" fillId="3" borderId="5" xfId="0" applyFont="1" applyFill="1" applyBorder="1" applyAlignment="1">
      <alignment horizontal="center"/>
    </xf>
    <xf numFmtId="49" fontId="7" fillId="0" borderId="5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/>
    <xf numFmtId="0" fontId="8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wrapText="1"/>
    </xf>
    <xf numFmtId="164" fontId="8" fillId="0" borderId="5" xfId="0" applyNumberFormat="1" applyFont="1" applyBorder="1" applyAlignment="1">
      <alignment horizontal="center"/>
    </xf>
    <xf numFmtId="9" fontId="8" fillId="0" borderId="5" xfId="0" applyNumberFormat="1" applyFont="1" applyBorder="1" applyAlignment="1">
      <alignment horizontal="center"/>
    </xf>
    <xf numFmtId="9" fontId="2" fillId="0" borderId="5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1" fillId="0" borderId="5" xfId="3" applyBorder="1"/>
    <xf numFmtId="0" fontId="21" fillId="3" borderId="5" xfId="3" applyFill="1" applyBorder="1"/>
    <xf numFmtId="0" fontId="27" fillId="0" borderId="5" xfId="4" applyFont="1" applyBorder="1" applyAlignment="1">
      <alignment horizontal="center"/>
    </xf>
    <xf numFmtId="0" fontId="23" fillId="0" borderId="5" xfId="3" applyFont="1" applyBorder="1" applyAlignment="1">
      <alignment horizontal="center"/>
    </xf>
    <xf numFmtId="0" fontId="23" fillId="0" borderId="5" xfId="5" applyFont="1" applyBorder="1" applyAlignment="1">
      <alignment horizontal="center"/>
    </xf>
    <xf numFmtId="49" fontId="23" fillId="0" borderId="5" xfId="4" applyNumberFormat="1" applyFont="1" applyBorder="1" applyAlignment="1">
      <alignment horizontal="right"/>
    </xf>
    <xf numFmtId="49" fontId="23" fillId="0" borderId="26" xfId="4" applyNumberFormat="1" applyFont="1" applyBorder="1" applyAlignment="1">
      <alignment horizontal="right"/>
    </xf>
    <xf numFmtId="0" fontId="23" fillId="0" borderId="5" xfId="2" applyFont="1" applyBorder="1" applyAlignment="1">
      <alignment horizontal="center" wrapText="1"/>
    </xf>
    <xf numFmtId="0" fontId="32" fillId="3" borderId="5" xfId="0" applyFont="1" applyFill="1" applyBorder="1"/>
    <xf numFmtId="0" fontId="27" fillId="0" borderId="9" xfId="0" applyFont="1" applyBorder="1" applyAlignment="1">
      <alignment horizontal="center"/>
    </xf>
    <xf numFmtId="0" fontId="0" fillId="0" borderId="9" xfId="0" applyBorder="1"/>
    <xf numFmtId="0" fontId="23" fillId="4" borderId="5" xfId="1" applyFont="1" applyFill="1" applyBorder="1" applyAlignment="1">
      <alignment horizontal="center" vertical="center"/>
    </xf>
    <xf numFmtId="0" fontId="23" fillId="3" borderId="0" xfId="1" applyFont="1" applyFill="1" applyAlignment="1">
      <alignment horizontal="center" vertical="center"/>
    </xf>
    <xf numFmtId="0" fontId="5" fillId="0" borderId="5" xfId="0" applyFont="1" applyBorder="1"/>
    <xf numFmtId="0" fontId="5" fillId="0" borderId="5" xfId="0" applyFont="1" applyBorder="1" applyAlignment="1">
      <alignment wrapText="1"/>
    </xf>
    <xf numFmtId="0" fontId="6" fillId="0" borderId="5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18" fillId="2" borderId="10" xfId="0" applyFont="1" applyFill="1" applyBorder="1" applyAlignment="1">
      <alignment horizontal="center"/>
    </xf>
    <xf numFmtId="0" fontId="18" fillId="2" borderId="6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49" fontId="7" fillId="3" borderId="5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2" fillId="6" borderId="5" xfId="0" applyFont="1" applyFill="1" applyBorder="1" applyAlignment="1">
      <alignment horizontal="center"/>
    </xf>
    <xf numFmtId="0" fontId="11" fillId="6" borderId="5" xfId="0" applyFont="1" applyFill="1" applyBorder="1" applyAlignment="1">
      <alignment horizontal="center" vertical="center"/>
    </xf>
    <xf numFmtId="1" fontId="0" fillId="0" borderId="0" xfId="0" applyNumberFormat="1"/>
    <xf numFmtId="0" fontId="0" fillId="4" borderId="0" xfId="0" applyFill="1"/>
    <xf numFmtId="0" fontId="6" fillId="6" borderId="2" xfId="0" applyFont="1" applyFill="1" applyBorder="1" applyAlignment="1">
      <alignment horizontal="left"/>
    </xf>
    <xf numFmtId="0" fontId="6" fillId="6" borderId="5" xfId="0" applyFont="1" applyFill="1" applyBorder="1" applyAlignment="1">
      <alignment horizontal="center"/>
    </xf>
    <xf numFmtId="164" fontId="6" fillId="6" borderId="5" xfId="0" applyNumberFormat="1" applyFont="1" applyFill="1" applyBorder="1" applyAlignment="1">
      <alignment horizontal="center" vertical="center"/>
    </xf>
    <xf numFmtId="2" fontId="6" fillId="6" borderId="5" xfId="0" applyNumberFormat="1" applyFont="1" applyFill="1" applyBorder="1" applyAlignment="1">
      <alignment horizontal="center" vertical="center"/>
    </xf>
    <xf numFmtId="1" fontId="6" fillId="6" borderId="5" xfId="0" applyNumberFormat="1" applyFont="1" applyFill="1" applyBorder="1" applyAlignment="1">
      <alignment horizontal="center"/>
    </xf>
    <xf numFmtId="0" fontId="13" fillId="6" borderId="2" xfId="0" applyFont="1" applyFill="1" applyBorder="1"/>
    <xf numFmtId="0" fontId="14" fillId="6" borderId="5" xfId="0" applyFont="1" applyFill="1" applyBorder="1" applyAlignment="1">
      <alignment horizontal="center" vertical="center"/>
    </xf>
    <xf numFmtId="2" fontId="14" fillId="6" borderId="5" xfId="0" applyNumberFormat="1" applyFont="1" applyFill="1" applyBorder="1" applyAlignment="1">
      <alignment horizontal="center" vertical="center"/>
    </xf>
    <xf numFmtId="0" fontId="0" fillId="6" borderId="5" xfId="0" applyFill="1" applyBorder="1"/>
    <xf numFmtId="0" fontId="6" fillId="6" borderId="2" xfId="0" applyFont="1" applyFill="1" applyBorder="1" applyAlignment="1">
      <alignment horizontal="left" wrapText="1"/>
    </xf>
    <xf numFmtId="0" fontId="7" fillId="6" borderId="5" xfId="0" applyFont="1" applyFill="1" applyBorder="1" applyAlignment="1">
      <alignment horizontal="center"/>
    </xf>
    <xf numFmtId="164" fontId="6" fillId="6" borderId="5" xfId="0" applyNumberFormat="1" applyFont="1" applyFill="1" applyBorder="1" applyAlignment="1">
      <alignment horizontal="center"/>
    </xf>
    <xf numFmtId="0" fontId="6" fillId="6" borderId="5" xfId="0" applyFont="1" applyFill="1" applyBorder="1" applyAlignment="1">
      <alignment horizontal="left"/>
    </xf>
    <xf numFmtId="164" fontId="7" fillId="6" borderId="5" xfId="0" applyNumberFormat="1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 vertical="center"/>
    </xf>
    <xf numFmtId="0" fontId="7" fillId="6" borderId="5" xfId="0" applyFont="1" applyFill="1" applyBorder="1"/>
    <xf numFmtId="0" fontId="7" fillId="6" borderId="5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left"/>
    </xf>
    <xf numFmtId="0" fontId="16" fillId="6" borderId="7" xfId="0" applyFont="1" applyFill="1" applyBorder="1"/>
    <xf numFmtId="0" fontId="0" fillId="6" borderId="2" xfId="0" applyFill="1" applyBorder="1"/>
    <xf numFmtId="0" fontId="6" fillId="6" borderId="0" xfId="0" applyFont="1" applyFill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13" fillId="6" borderId="7" xfId="0" applyFont="1" applyFill="1" applyBorder="1"/>
    <xf numFmtId="0" fontId="16" fillId="6" borderId="2" xfId="0" applyFont="1" applyFill="1" applyBorder="1"/>
    <xf numFmtId="0" fontId="22" fillId="3" borderId="0" xfId="1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3" borderId="12" xfId="0" applyFont="1" applyFill="1" applyBorder="1" applyAlignment="1">
      <alignment horizontal="center" wrapText="1"/>
    </xf>
    <xf numFmtId="0" fontId="6" fillId="3" borderId="13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right" wrapText="1"/>
    </xf>
    <xf numFmtId="0" fontId="6" fillId="3" borderId="5" xfId="0" applyFont="1" applyFill="1" applyBorder="1" applyAlignment="1">
      <alignment horizontal="right" wrapText="1"/>
    </xf>
    <xf numFmtId="0" fontId="2" fillId="2" borderId="1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vertical="center" wrapText="1"/>
    </xf>
    <xf numFmtId="0" fontId="23" fillId="4" borderId="5" xfId="3" applyFont="1" applyFill="1" applyBorder="1" applyAlignment="1">
      <alignment horizontal="center" vertical="center"/>
    </xf>
    <xf numFmtId="0" fontId="23" fillId="4" borderId="23" xfId="3" applyFont="1" applyFill="1" applyBorder="1" applyAlignment="1">
      <alignment horizontal="center" vertical="center"/>
    </xf>
    <xf numFmtId="0" fontId="22" fillId="0" borderId="0" xfId="3" applyFont="1" applyAlignment="1">
      <alignment horizontal="center" wrapText="1"/>
    </xf>
    <xf numFmtId="0" fontId="23" fillId="0" borderId="10" xfId="3" applyFont="1" applyBorder="1" applyAlignment="1">
      <alignment horizontal="center" vertical="center"/>
    </xf>
    <xf numFmtId="0" fontId="23" fillId="0" borderId="6" xfId="3" applyFont="1" applyBorder="1" applyAlignment="1">
      <alignment horizontal="center" vertical="center"/>
    </xf>
    <xf numFmtId="0" fontId="23" fillId="0" borderId="7" xfId="3" applyFont="1" applyBorder="1" applyAlignment="1">
      <alignment horizontal="center" vertical="center"/>
    </xf>
    <xf numFmtId="0" fontId="23" fillId="0" borderId="16" xfId="3" applyFont="1" applyBorder="1" applyAlignment="1">
      <alignment horizontal="center"/>
    </xf>
    <xf numFmtId="0" fontId="23" fillId="0" borderId="17" xfId="3" applyFont="1" applyBorder="1" applyAlignment="1">
      <alignment horizontal="center"/>
    </xf>
    <xf numFmtId="0" fontId="23" fillId="0" borderId="18" xfId="3" applyFont="1" applyBorder="1" applyAlignment="1">
      <alignment horizontal="center"/>
    </xf>
    <xf numFmtId="0" fontId="23" fillId="0" borderId="19" xfId="3" applyFont="1" applyBorder="1" applyAlignment="1">
      <alignment horizontal="center"/>
    </xf>
    <xf numFmtId="0" fontId="23" fillId="0" borderId="20" xfId="3" applyFont="1" applyBorder="1" applyAlignment="1">
      <alignment horizontal="center"/>
    </xf>
    <xf numFmtId="0" fontId="23" fillId="0" borderId="21" xfId="3" applyFont="1" applyBorder="1" applyAlignment="1">
      <alignment horizontal="center"/>
    </xf>
    <xf numFmtId="0" fontId="22" fillId="0" borderId="20" xfId="3" applyFont="1" applyBorder="1" applyAlignment="1">
      <alignment horizontal="center"/>
    </xf>
    <xf numFmtId="0" fontId="22" fillId="0" borderId="21" xfId="3" applyFont="1" applyBorder="1" applyAlignment="1">
      <alignment horizontal="center"/>
    </xf>
    <xf numFmtId="0" fontId="6" fillId="0" borderId="2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22" fillId="0" borderId="0" xfId="1" applyFont="1" applyAlignment="1">
      <alignment horizontal="center"/>
    </xf>
    <xf numFmtId="0" fontId="22" fillId="4" borderId="0" xfId="1" applyFont="1" applyFill="1" applyAlignment="1">
      <alignment horizontal="center"/>
    </xf>
    <xf numFmtId="0" fontId="23" fillId="3" borderId="12" xfId="1" applyFont="1" applyFill="1" applyBorder="1" applyAlignment="1">
      <alignment horizontal="center" vertical="top" wrapText="1"/>
    </xf>
    <xf numFmtId="0" fontId="23" fillId="3" borderId="15" xfId="1" applyFont="1" applyFill="1" applyBorder="1" applyAlignment="1">
      <alignment horizontal="center" vertical="top" wrapText="1"/>
    </xf>
    <xf numFmtId="0" fontId="23" fillId="3" borderId="13" xfId="1" applyFont="1" applyFill="1" applyBorder="1" applyAlignment="1">
      <alignment horizontal="center" vertical="top" wrapText="1"/>
    </xf>
    <xf numFmtId="0" fontId="22" fillId="3" borderId="2" xfId="1" applyFont="1" applyFill="1" applyBorder="1" applyAlignment="1">
      <alignment horizontal="center"/>
    </xf>
    <xf numFmtId="0" fontId="22" fillId="3" borderId="4" xfId="1" applyFont="1" applyFill="1" applyBorder="1" applyAlignment="1">
      <alignment horizontal="center"/>
    </xf>
    <xf numFmtId="0" fontId="22" fillId="0" borderId="0" xfId="2" applyFont="1" applyAlignment="1">
      <alignment horizontal="center" wrapText="1"/>
    </xf>
    <xf numFmtId="0" fontId="22" fillId="4" borderId="14" xfId="2" applyFont="1" applyFill="1" applyBorder="1" applyAlignment="1">
      <alignment horizontal="center" wrapText="1"/>
    </xf>
    <xf numFmtId="0" fontId="23" fillId="0" borderId="1" xfId="2" applyFont="1" applyBorder="1" applyAlignment="1">
      <alignment horizontal="center" vertical="center" wrapText="1"/>
    </xf>
    <xf numFmtId="0" fontId="23" fillId="0" borderId="8" xfId="2" applyFont="1" applyBorder="1" applyAlignment="1">
      <alignment horizontal="center" vertical="center" wrapText="1"/>
    </xf>
    <xf numFmtId="0" fontId="23" fillId="3" borderId="2" xfId="2" applyFont="1" applyFill="1" applyBorder="1" applyAlignment="1">
      <alignment horizontal="center" wrapText="1"/>
    </xf>
    <xf numFmtId="0" fontId="23" fillId="3" borderId="4" xfId="2" applyFont="1" applyFill="1" applyBorder="1" applyAlignment="1">
      <alignment horizontal="center" wrapText="1"/>
    </xf>
    <xf numFmtId="0" fontId="23" fillId="2" borderId="1" xfId="2" applyFont="1" applyFill="1" applyBorder="1" applyAlignment="1">
      <alignment horizontal="center" vertical="center" wrapText="1"/>
    </xf>
    <xf numFmtId="0" fontId="23" fillId="2" borderId="9" xfId="2" applyFont="1" applyFill="1" applyBorder="1" applyAlignment="1">
      <alignment horizontal="center" vertical="center" wrapText="1"/>
    </xf>
    <xf numFmtId="0" fontId="23" fillId="2" borderId="8" xfId="2" applyFont="1" applyFill="1" applyBorder="1" applyAlignment="1">
      <alignment horizontal="center" vertical="center" wrapText="1"/>
    </xf>
    <xf numFmtId="0" fontId="23" fillId="0" borderId="1" xfId="2" applyFont="1" applyBorder="1" applyAlignment="1">
      <alignment horizontal="center" wrapText="1"/>
    </xf>
    <xf numFmtId="0" fontId="23" fillId="0" borderId="9" xfId="2" applyFont="1" applyBorder="1" applyAlignment="1">
      <alignment horizontal="center" wrapText="1"/>
    </xf>
    <xf numFmtId="0" fontId="23" fillId="0" borderId="8" xfId="2" applyFont="1" applyBorder="1" applyAlignment="1">
      <alignment horizontal="center" wrapText="1"/>
    </xf>
    <xf numFmtId="0" fontId="23" fillId="0" borderId="5" xfId="2" applyFont="1" applyBorder="1" applyAlignment="1">
      <alignment horizontal="center" wrapText="1"/>
    </xf>
    <xf numFmtId="0" fontId="23" fillId="0" borderId="2" xfId="2" applyFont="1" applyBorder="1" applyAlignment="1">
      <alignment horizontal="center"/>
    </xf>
    <xf numFmtId="0" fontId="23" fillId="0" borderId="3" xfId="2" applyFont="1" applyBorder="1" applyAlignment="1">
      <alignment horizontal="center"/>
    </xf>
    <xf numFmtId="0" fontId="23" fillId="0" borderId="4" xfId="2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7" fillId="3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4" fontId="8" fillId="4" borderId="5" xfId="0" applyNumberFormat="1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</cellXfs>
  <cellStyles count="47">
    <cellStyle name="20% - Акцент1" xfId="7" xr:uid="{00000000-0005-0000-0000-000000000000}"/>
    <cellStyle name="20% - Акцент2" xfId="8" xr:uid="{00000000-0005-0000-0000-000001000000}"/>
    <cellStyle name="20% - Акцент2_орг. по ИО" xfId="9" xr:uid="{00000000-0005-0000-0000-000002000000}"/>
    <cellStyle name="20% - Акцент3" xfId="10" xr:uid="{00000000-0005-0000-0000-000003000000}"/>
    <cellStyle name="20% - Акцент3_орг. по ИО" xfId="11" xr:uid="{00000000-0005-0000-0000-000004000000}"/>
    <cellStyle name="20% - Акцент4" xfId="12" xr:uid="{00000000-0005-0000-0000-000005000000}"/>
    <cellStyle name="20% - Акцент4_орг. по ИО" xfId="13" xr:uid="{00000000-0005-0000-0000-000006000000}"/>
    <cellStyle name="20% - Акцент5" xfId="14" xr:uid="{00000000-0005-0000-0000-000007000000}"/>
    <cellStyle name="20% - Акцент6" xfId="15" xr:uid="{00000000-0005-0000-0000-000008000000}"/>
    <cellStyle name="20% - Акцент6_орг. по ИО" xfId="16" xr:uid="{00000000-0005-0000-0000-000009000000}"/>
    <cellStyle name="40% - Акцент1" xfId="17" xr:uid="{00000000-0005-0000-0000-00000A000000}"/>
    <cellStyle name="40% - Акцент2" xfId="18" xr:uid="{00000000-0005-0000-0000-00000B000000}"/>
    <cellStyle name="40% - Акцент2_орг. по ИО" xfId="19" xr:uid="{00000000-0005-0000-0000-00000C000000}"/>
    <cellStyle name="40% - Акцент3" xfId="20" xr:uid="{00000000-0005-0000-0000-00000D000000}"/>
    <cellStyle name="40% - Акцент3_орг. по ИО" xfId="21" xr:uid="{00000000-0005-0000-0000-00000E000000}"/>
    <cellStyle name="40% - Акцент4" xfId="22" xr:uid="{00000000-0005-0000-0000-00000F000000}"/>
    <cellStyle name="40% - Акцент4_орг. по ИО" xfId="23" xr:uid="{00000000-0005-0000-0000-000010000000}"/>
    <cellStyle name="40% - Акцент5" xfId="24" xr:uid="{00000000-0005-0000-0000-000011000000}"/>
    <cellStyle name="40% - Акцент6" xfId="25" xr:uid="{00000000-0005-0000-0000-000012000000}"/>
    <cellStyle name="40% - Акцент6_орг. по ИО" xfId="26" xr:uid="{00000000-0005-0000-0000-000013000000}"/>
    <cellStyle name="60% - Акцент1" xfId="27" xr:uid="{00000000-0005-0000-0000-000014000000}"/>
    <cellStyle name="60% - Акцент1_орг. по ИО" xfId="28" xr:uid="{00000000-0005-0000-0000-000015000000}"/>
    <cellStyle name="60% - Акцент2" xfId="29" xr:uid="{00000000-0005-0000-0000-000016000000}"/>
    <cellStyle name="60% - Акцент2_орг. по ИО" xfId="30" xr:uid="{00000000-0005-0000-0000-000017000000}"/>
    <cellStyle name="60% - Акцент3" xfId="31" xr:uid="{00000000-0005-0000-0000-000018000000}"/>
    <cellStyle name="60% - Акцент3_орг. по ИО" xfId="32" xr:uid="{00000000-0005-0000-0000-000019000000}"/>
    <cellStyle name="60% - Акцент4" xfId="33" xr:uid="{00000000-0005-0000-0000-00001A000000}"/>
    <cellStyle name="60% - Акцент4_орг. по ИО" xfId="34" xr:uid="{00000000-0005-0000-0000-00001B000000}"/>
    <cellStyle name="60% - Акцент5" xfId="35" xr:uid="{00000000-0005-0000-0000-00001C000000}"/>
    <cellStyle name="60% - Акцент5_орг. по ИО" xfId="36" xr:uid="{00000000-0005-0000-0000-00001D000000}"/>
    <cellStyle name="60% - Акцент6" xfId="37" xr:uid="{00000000-0005-0000-0000-00001E000000}"/>
    <cellStyle name="60% - Акцент6_орг. по ИО" xfId="38" xr:uid="{00000000-0005-0000-0000-00001F000000}"/>
    <cellStyle name="Excel Built-in Normal" xfId="39" xr:uid="{00000000-0005-0000-0000-000020000000}"/>
    <cellStyle name="Обычный" xfId="0" builtinId="0"/>
    <cellStyle name="Обычный 2" xfId="4" xr:uid="{00000000-0005-0000-0000-000022000000}"/>
    <cellStyle name="Обычный 2 2" xfId="1" xr:uid="{00000000-0005-0000-0000-000023000000}"/>
    <cellStyle name="Обычный 2 2 2" xfId="2" xr:uid="{00000000-0005-0000-0000-000024000000}"/>
    <cellStyle name="Обычный 2_орг. по ИО" xfId="5" xr:uid="{00000000-0005-0000-0000-000025000000}"/>
    <cellStyle name="Обычный 2_свод по всем отраслям - 01.03.2017" xfId="3" xr:uid="{00000000-0005-0000-0000-000026000000}"/>
    <cellStyle name="Обычный 3" xfId="41" xr:uid="{00000000-0005-0000-0000-000027000000}"/>
    <cellStyle name="Обычный 3 2" xfId="42" xr:uid="{00000000-0005-0000-0000-000028000000}"/>
    <cellStyle name="Обычный 3_птицеводство" xfId="43" xr:uid="{00000000-0005-0000-0000-000029000000}"/>
    <cellStyle name="Обычный 4" xfId="6" xr:uid="{00000000-0005-0000-0000-00002A000000}"/>
    <cellStyle name="Обычный 5" xfId="40" xr:uid="{00000000-0005-0000-0000-00002B000000}"/>
    <cellStyle name="Обычный 6" xfId="45" xr:uid="{00000000-0005-0000-0000-00002C000000}"/>
    <cellStyle name="Обычный 7" xfId="46" xr:uid="{00000000-0005-0000-0000-00002D000000}"/>
    <cellStyle name="Процентный 2" xfId="44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1"/>
  <sheetViews>
    <sheetView tabSelected="1" workbookViewId="0">
      <selection activeCell="H36" sqref="H36"/>
    </sheetView>
  </sheetViews>
  <sheetFormatPr defaultRowHeight="15" x14ac:dyDescent="0.25"/>
  <cols>
    <col min="1" max="1" width="40.140625" customWidth="1"/>
    <col min="5" max="5" width="10.140625" customWidth="1"/>
    <col min="8" max="8" width="10.5703125" customWidth="1"/>
    <col min="9" max="9" width="10.85546875" customWidth="1"/>
  </cols>
  <sheetData>
    <row r="1" spans="1:14" ht="18.75" x14ac:dyDescent="0.3">
      <c r="A1" s="1" t="s">
        <v>0</v>
      </c>
      <c r="B1" s="2"/>
      <c r="C1" s="2"/>
      <c r="D1" s="2"/>
      <c r="E1" s="2"/>
      <c r="F1" s="2"/>
      <c r="G1" s="2"/>
      <c r="H1" s="2"/>
      <c r="J1" s="3"/>
      <c r="K1" s="3"/>
    </row>
    <row r="2" spans="1:14" ht="18.75" x14ac:dyDescent="0.3">
      <c r="A2" s="4" t="s">
        <v>1</v>
      </c>
      <c r="B2" s="5"/>
      <c r="C2" s="5" t="s">
        <v>292</v>
      </c>
      <c r="D2" s="5"/>
      <c r="E2" s="6"/>
      <c r="F2" s="5"/>
      <c r="G2" s="5"/>
      <c r="H2" s="5"/>
      <c r="I2" s="6"/>
      <c r="J2" s="7"/>
      <c r="K2" s="7"/>
      <c r="L2" s="6"/>
      <c r="M2" s="6"/>
      <c r="N2" s="6"/>
    </row>
    <row r="3" spans="1:14" x14ac:dyDescent="0.25">
      <c r="A3" s="8" t="s">
        <v>2</v>
      </c>
      <c r="B3" s="255" t="s">
        <v>3</v>
      </c>
      <c r="C3" s="256"/>
      <c r="D3" s="256"/>
      <c r="E3" s="257"/>
      <c r="F3" s="255" t="s">
        <v>4</v>
      </c>
      <c r="G3" s="256"/>
      <c r="H3" s="256"/>
      <c r="I3" s="257"/>
      <c r="J3" s="258" t="s">
        <v>5</v>
      </c>
      <c r="K3" s="259"/>
      <c r="L3" s="260" t="s">
        <v>6</v>
      </c>
      <c r="M3" s="260"/>
      <c r="N3" s="260"/>
    </row>
    <row r="4" spans="1:14" ht="15.75" x14ac:dyDescent="0.25">
      <c r="A4" s="9"/>
      <c r="B4" s="261" t="s">
        <v>41</v>
      </c>
      <c r="C4" s="263" t="s">
        <v>293</v>
      </c>
      <c r="D4" s="263"/>
      <c r="E4" s="264" t="s">
        <v>42</v>
      </c>
      <c r="F4" s="261" t="s">
        <v>41</v>
      </c>
      <c r="G4" s="263" t="s">
        <v>290</v>
      </c>
      <c r="H4" s="263"/>
      <c r="I4" s="264" t="s">
        <v>42</v>
      </c>
      <c r="J4" s="10" t="s">
        <v>7</v>
      </c>
      <c r="K4" s="10" t="s">
        <v>8</v>
      </c>
      <c r="L4" s="11" t="s">
        <v>288</v>
      </c>
      <c r="M4" s="12" t="s">
        <v>288</v>
      </c>
      <c r="N4" s="11" t="s">
        <v>9</v>
      </c>
    </row>
    <row r="5" spans="1:14" ht="15.75" x14ac:dyDescent="0.25">
      <c r="A5" s="13"/>
      <c r="B5" s="262"/>
      <c r="C5" s="14">
        <v>2022</v>
      </c>
      <c r="D5" s="10">
        <v>2023</v>
      </c>
      <c r="E5" s="265"/>
      <c r="F5" s="262"/>
      <c r="G5" s="14">
        <v>2022</v>
      </c>
      <c r="H5" s="10">
        <v>2023</v>
      </c>
      <c r="I5" s="265"/>
      <c r="J5" s="10" t="s">
        <v>10</v>
      </c>
      <c r="K5" s="10" t="s">
        <v>10</v>
      </c>
      <c r="L5" s="14">
        <v>2023</v>
      </c>
      <c r="M5" s="15">
        <v>2022</v>
      </c>
      <c r="N5" s="14">
        <v>2023</v>
      </c>
    </row>
    <row r="6" spans="1:14" ht="18.75" x14ac:dyDescent="0.3">
      <c r="A6" s="16" t="s">
        <v>11</v>
      </c>
      <c r="B6" s="17"/>
      <c r="C6" s="18"/>
      <c r="D6" s="19"/>
      <c r="E6" s="18"/>
      <c r="F6" s="18"/>
      <c r="G6" s="18"/>
      <c r="H6" s="19"/>
      <c r="I6" s="18"/>
      <c r="J6" s="19"/>
      <c r="K6" s="19"/>
      <c r="L6" s="18"/>
      <c r="M6" s="18"/>
      <c r="N6" s="18"/>
    </row>
    <row r="7" spans="1:14" ht="15.75" x14ac:dyDescent="0.25">
      <c r="A7" s="240" t="s">
        <v>12</v>
      </c>
      <c r="B7" s="229">
        <v>19514.2</v>
      </c>
      <c r="C7" s="248">
        <v>13103</v>
      </c>
      <c r="D7" s="248">
        <v>13173</v>
      </c>
      <c r="E7" s="230">
        <f>D7/C7*100</f>
        <v>100.53422880256431</v>
      </c>
      <c r="F7" s="249">
        <v>9516</v>
      </c>
      <c r="G7" s="249">
        <v>6389</v>
      </c>
      <c r="H7" s="249">
        <v>6417</v>
      </c>
      <c r="I7" s="230">
        <f>H7/G7*100</f>
        <v>100.43825324776961</v>
      </c>
      <c r="J7" s="231">
        <v>3.59</v>
      </c>
      <c r="K7" s="231">
        <v>3.2</v>
      </c>
      <c r="L7" s="232">
        <f>D7/H7*1000</f>
        <v>2052.8284244974288</v>
      </c>
      <c r="M7" s="232">
        <f>C7/G7*1000</f>
        <v>2050.8686805446864</v>
      </c>
      <c r="N7" s="232">
        <f>B7/F7*1000</f>
        <v>2050.6725514922236</v>
      </c>
    </row>
    <row r="8" spans="1:14" ht="15.75" x14ac:dyDescent="0.25">
      <c r="A8" s="25" t="s">
        <v>13</v>
      </c>
      <c r="B8" s="26">
        <f>C7/B41*100</f>
        <v>5.2849381481137891</v>
      </c>
      <c r="C8" s="27">
        <f>C7/C41*100</f>
        <v>7.8350729989858596</v>
      </c>
      <c r="D8" s="27">
        <f>D7/D41*100</f>
        <v>7.5405491269093936</v>
      </c>
      <c r="E8" s="28"/>
      <c r="F8" s="26"/>
      <c r="G8" s="26"/>
      <c r="H8" s="29"/>
      <c r="I8" s="30"/>
      <c r="J8" s="31"/>
      <c r="K8" s="31"/>
      <c r="L8" s="26"/>
      <c r="M8" s="26"/>
      <c r="N8" s="26"/>
    </row>
    <row r="9" spans="1:14" ht="15.75" x14ac:dyDescent="0.25">
      <c r="A9" s="25"/>
      <c r="B9" s="14"/>
      <c r="C9" s="28"/>
      <c r="D9" s="32"/>
      <c r="E9" s="28"/>
      <c r="F9" s="28"/>
      <c r="G9" s="28"/>
      <c r="H9" s="32"/>
      <c r="I9" s="30"/>
      <c r="J9" s="31"/>
      <c r="K9" s="31"/>
      <c r="L9" s="33"/>
      <c r="M9" s="33"/>
      <c r="N9" s="33"/>
    </row>
    <row r="10" spans="1:14" ht="15.75" x14ac:dyDescent="0.25">
      <c r="A10" s="25"/>
      <c r="B10" s="14"/>
      <c r="C10" s="34"/>
      <c r="D10" s="35"/>
      <c r="E10" s="22"/>
      <c r="F10" s="34"/>
      <c r="G10" s="34"/>
      <c r="H10" s="35"/>
      <c r="I10" s="34"/>
      <c r="J10" s="23"/>
      <c r="K10" s="23"/>
      <c r="L10" s="24"/>
      <c r="M10" s="24"/>
      <c r="N10" s="24"/>
    </row>
    <row r="11" spans="1:14" ht="15.75" x14ac:dyDescent="0.25">
      <c r="A11" s="16" t="s">
        <v>14</v>
      </c>
      <c r="B11" s="30"/>
      <c r="C11" s="34"/>
      <c r="D11" s="35"/>
      <c r="E11" s="22"/>
      <c r="F11" s="34"/>
      <c r="G11" s="34"/>
      <c r="H11" s="35"/>
      <c r="I11" s="34"/>
      <c r="J11" s="23"/>
      <c r="K11" s="23"/>
      <c r="L11" s="24"/>
      <c r="M11" s="24"/>
      <c r="N11" s="24"/>
    </row>
    <row r="12" spans="1:14" ht="15.75" x14ac:dyDescent="0.25">
      <c r="A12" s="228" t="s">
        <v>15</v>
      </c>
      <c r="B12" s="229">
        <v>9278</v>
      </c>
      <c r="C12" s="229">
        <v>6552</v>
      </c>
      <c r="D12" s="229">
        <v>6326</v>
      </c>
      <c r="E12" s="230">
        <f>D12/C12*100</f>
        <v>96.550671550671552</v>
      </c>
      <c r="F12" s="229">
        <v>10788</v>
      </c>
      <c r="G12" s="229">
        <v>7619</v>
      </c>
      <c r="H12" s="229">
        <v>7356</v>
      </c>
      <c r="I12" s="230">
        <f>H12/G12*100</f>
        <v>96.548103425646417</v>
      </c>
      <c r="J12" s="231">
        <v>3.47</v>
      </c>
      <c r="K12" s="231">
        <v>3.27</v>
      </c>
      <c r="L12" s="232">
        <f>D12/H12*1000</f>
        <v>859.97824904839581</v>
      </c>
      <c r="M12" s="232">
        <f>C12/G12*1000</f>
        <v>859.95537472109197</v>
      </c>
      <c r="N12" s="232">
        <f t="shared" ref="N12:N36" si="0">B12/F12*1000</f>
        <v>860.02966258806077</v>
      </c>
    </row>
    <row r="13" spans="1:14" ht="15.75" x14ac:dyDescent="0.25">
      <c r="A13" s="245" t="s">
        <v>16</v>
      </c>
      <c r="B13" s="229">
        <v>19382.3</v>
      </c>
      <c r="C13" s="229">
        <v>12590</v>
      </c>
      <c r="D13" s="229">
        <v>15707</v>
      </c>
      <c r="E13" s="230">
        <f t="shared" ref="E13:E36" si="1">D13/C13*100</f>
        <v>124.75774424146149</v>
      </c>
      <c r="F13" s="229">
        <v>8527</v>
      </c>
      <c r="G13" s="229">
        <v>5539</v>
      </c>
      <c r="H13" s="229">
        <v>6393</v>
      </c>
      <c r="I13" s="230">
        <f t="shared" ref="I13:I36" si="2">H13/G13*100</f>
        <v>115.41794547752302</v>
      </c>
      <c r="J13" s="231">
        <v>3.55</v>
      </c>
      <c r="K13" s="231">
        <v>3.1</v>
      </c>
      <c r="L13" s="232">
        <f t="shared" ref="L13:L36" si="3">D13/H13*1000</f>
        <v>2456.905990927577</v>
      </c>
      <c r="M13" s="232">
        <f t="shared" ref="M13:M36" si="4">C13/G13*1000</f>
        <v>2272.9734609135226</v>
      </c>
      <c r="N13" s="232">
        <f t="shared" si="0"/>
        <v>2273.0503107775298</v>
      </c>
    </row>
    <row r="14" spans="1:14" ht="15.75" x14ac:dyDescent="0.25">
      <c r="A14" s="228" t="s">
        <v>17</v>
      </c>
      <c r="B14" s="229">
        <v>19284</v>
      </c>
      <c r="C14" s="229">
        <v>13013</v>
      </c>
      <c r="D14" s="229">
        <v>12965</v>
      </c>
      <c r="E14" s="230">
        <f t="shared" si="1"/>
        <v>99.631138092676551</v>
      </c>
      <c r="F14" s="229">
        <v>8846</v>
      </c>
      <c r="G14" s="229">
        <v>5970</v>
      </c>
      <c r="H14" s="229">
        <v>5948</v>
      </c>
      <c r="I14" s="230">
        <f t="shared" si="2"/>
        <v>99.631490787269684</v>
      </c>
      <c r="J14" s="231">
        <v>3.57</v>
      </c>
      <c r="K14" s="231">
        <v>3.1</v>
      </c>
      <c r="L14" s="232">
        <f t="shared" si="3"/>
        <v>2179.7242770679222</v>
      </c>
      <c r="M14" s="232">
        <f t="shared" si="4"/>
        <v>2179.7319932998325</v>
      </c>
      <c r="N14" s="232">
        <f t="shared" si="0"/>
        <v>2179.9683472756046</v>
      </c>
    </row>
    <row r="15" spans="1:14" ht="15.75" x14ac:dyDescent="0.25">
      <c r="A15" s="228" t="s">
        <v>18</v>
      </c>
      <c r="B15" s="229">
        <v>12352</v>
      </c>
      <c r="C15" s="229">
        <v>8524</v>
      </c>
      <c r="D15" s="229">
        <v>9619</v>
      </c>
      <c r="E15" s="230">
        <f t="shared" si="1"/>
        <v>112.84608165180667</v>
      </c>
      <c r="F15" s="229">
        <v>9157</v>
      </c>
      <c r="G15" s="229">
        <v>6517</v>
      </c>
      <c r="H15" s="229">
        <v>6703</v>
      </c>
      <c r="I15" s="230">
        <f t="shared" si="2"/>
        <v>102.85407396041124</v>
      </c>
      <c r="J15" s="231">
        <v>3.85</v>
      </c>
      <c r="K15" s="231">
        <v>3.08</v>
      </c>
      <c r="L15" s="232">
        <f t="shared" si="3"/>
        <v>1435.0290914515888</v>
      </c>
      <c r="M15" s="232">
        <f t="shared" si="4"/>
        <v>1307.9637870185668</v>
      </c>
      <c r="N15" s="232">
        <f t="shared" si="0"/>
        <v>1348.9133995850168</v>
      </c>
    </row>
    <row r="16" spans="1:14" ht="15.75" x14ac:dyDescent="0.25">
      <c r="A16" s="228" t="s">
        <v>19</v>
      </c>
      <c r="B16" s="229">
        <v>4115</v>
      </c>
      <c r="C16" s="229">
        <v>2912</v>
      </c>
      <c r="D16" s="229">
        <v>2784</v>
      </c>
      <c r="E16" s="230">
        <f t="shared" si="1"/>
        <v>95.604395604395606</v>
      </c>
      <c r="F16" s="229">
        <v>7385</v>
      </c>
      <c r="G16" s="229">
        <v>5238</v>
      </c>
      <c r="H16" s="229">
        <v>4974</v>
      </c>
      <c r="I16" s="230">
        <f t="shared" si="2"/>
        <v>94.959908361970207</v>
      </c>
      <c r="J16" s="231">
        <v>3.7</v>
      </c>
      <c r="K16" s="231">
        <v>3</v>
      </c>
      <c r="L16" s="232">
        <f t="shared" si="3"/>
        <v>559.71049457177321</v>
      </c>
      <c r="M16" s="232">
        <f t="shared" si="4"/>
        <v>555.93738067964875</v>
      </c>
      <c r="N16" s="232">
        <f t="shared" si="0"/>
        <v>557.21056194989853</v>
      </c>
    </row>
    <row r="17" spans="1:14" ht="15.75" x14ac:dyDescent="0.25">
      <c r="A17" s="228" t="s">
        <v>20</v>
      </c>
      <c r="B17" s="229">
        <v>2185</v>
      </c>
      <c r="C17" s="229">
        <v>1494</v>
      </c>
      <c r="D17" s="229">
        <v>1638</v>
      </c>
      <c r="E17" s="230">
        <f t="shared" si="1"/>
        <v>109.63855421686748</v>
      </c>
      <c r="F17" s="229">
        <v>7186</v>
      </c>
      <c r="G17" s="229">
        <v>4914</v>
      </c>
      <c r="H17" s="229">
        <v>4905</v>
      </c>
      <c r="I17" s="230">
        <f t="shared" si="2"/>
        <v>99.81684981684981</v>
      </c>
      <c r="J17" s="231">
        <v>3.8</v>
      </c>
      <c r="K17" s="231">
        <v>3</v>
      </c>
      <c r="L17" s="232">
        <f t="shared" si="3"/>
        <v>333.94495412844037</v>
      </c>
      <c r="M17" s="232">
        <f t="shared" si="4"/>
        <v>304.029304029304</v>
      </c>
      <c r="N17" s="232">
        <f t="shared" si="0"/>
        <v>304.0634567214027</v>
      </c>
    </row>
    <row r="18" spans="1:14" ht="15.75" x14ac:dyDescent="0.25">
      <c r="A18" s="228" t="s">
        <v>21</v>
      </c>
      <c r="B18" s="229">
        <v>15328</v>
      </c>
      <c r="C18" s="229">
        <v>10788</v>
      </c>
      <c r="D18" s="229">
        <v>10167</v>
      </c>
      <c r="E18" s="230">
        <f t="shared" si="1"/>
        <v>94.243604004449395</v>
      </c>
      <c r="F18" s="229">
        <v>7618</v>
      </c>
      <c r="G18" s="229">
        <v>5362</v>
      </c>
      <c r="H18" s="229">
        <v>5041</v>
      </c>
      <c r="I18" s="230">
        <f t="shared" si="2"/>
        <v>94.013427825438271</v>
      </c>
      <c r="J18" s="231">
        <v>3.96</v>
      </c>
      <c r="K18" s="231">
        <v>3.11</v>
      </c>
      <c r="L18" s="232">
        <f t="shared" si="3"/>
        <v>2016.8617337829796</v>
      </c>
      <c r="M18" s="232">
        <f t="shared" si="4"/>
        <v>2011.9358448340172</v>
      </c>
      <c r="N18" s="232">
        <f t="shared" si="0"/>
        <v>2012.0766605408242</v>
      </c>
    </row>
    <row r="19" spans="1:14" ht="15.75" x14ac:dyDescent="0.25">
      <c r="A19" s="228" t="s">
        <v>22</v>
      </c>
      <c r="B19" s="229">
        <v>4590</v>
      </c>
      <c r="C19" s="229">
        <v>3247</v>
      </c>
      <c r="D19" s="229">
        <v>3279</v>
      </c>
      <c r="E19" s="230">
        <f t="shared" si="1"/>
        <v>100.9855251000924</v>
      </c>
      <c r="F19" s="229">
        <v>7913</v>
      </c>
      <c r="G19" s="229">
        <v>5686</v>
      </c>
      <c r="H19" s="229">
        <v>5229</v>
      </c>
      <c r="I19" s="230">
        <f t="shared" si="2"/>
        <v>91.962715441435108</v>
      </c>
      <c r="J19" s="231">
        <v>4.04</v>
      </c>
      <c r="K19" s="231">
        <v>3.14</v>
      </c>
      <c r="L19" s="232">
        <f t="shared" si="3"/>
        <v>627.07974756167528</v>
      </c>
      <c r="M19" s="232">
        <f t="shared" si="4"/>
        <v>571.05170594442484</v>
      </c>
      <c r="N19" s="232">
        <f t="shared" si="0"/>
        <v>580.05813218753951</v>
      </c>
    </row>
    <row r="20" spans="1:14" ht="15.75" x14ac:dyDescent="0.25">
      <c r="A20" s="228" t="s">
        <v>23</v>
      </c>
      <c r="B20" s="229">
        <v>5816</v>
      </c>
      <c r="C20" s="229">
        <v>3882</v>
      </c>
      <c r="D20" s="229">
        <v>3973</v>
      </c>
      <c r="E20" s="230">
        <f t="shared" si="1"/>
        <v>102.34415249871201</v>
      </c>
      <c r="F20" s="229">
        <v>7189</v>
      </c>
      <c r="G20" s="229">
        <v>4804</v>
      </c>
      <c r="H20" s="229">
        <v>4725</v>
      </c>
      <c r="I20" s="230">
        <f t="shared" si="2"/>
        <v>98.355537052456285</v>
      </c>
      <c r="J20" s="231">
        <v>3.83</v>
      </c>
      <c r="K20" s="231">
        <v>3.15</v>
      </c>
      <c r="L20" s="232">
        <f t="shared" si="3"/>
        <v>840.84656084656081</v>
      </c>
      <c r="M20" s="232">
        <f t="shared" si="4"/>
        <v>808.07660283097414</v>
      </c>
      <c r="N20" s="232">
        <f t="shared" si="0"/>
        <v>809.01377103908749</v>
      </c>
    </row>
    <row r="21" spans="1:14" ht="15.75" x14ac:dyDescent="0.25">
      <c r="A21" s="228" t="s">
        <v>24</v>
      </c>
      <c r="B21" s="229">
        <v>7939</v>
      </c>
      <c r="C21" s="229">
        <v>5447</v>
      </c>
      <c r="D21" s="229">
        <v>5488</v>
      </c>
      <c r="E21" s="230">
        <f t="shared" si="1"/>
        <v>100.75270791261244</v>
      </c>
      <c r="F21" s="229">
        <v>8678</v>
      </c>
      <c r="G21" s="229">
        <v>5971</v>
      </c>
      <c r="H21" s="229">
        <v>5901</v>
      </c>
      <c r="I21" s="230">
        <f t="shared" si="2"/>
        <v>98.827667057444316</v>
      </c>
      <c r="J21" s="231">
        <v>3.6</v>
      </c>
      <c r="K21" s="231">
        <v>3.1</v>
      </c>
      <c r="L21" s="232">
        <f t="shared" si="3"/>
        <v>930.01186239620404</v>
      </c>
      <c r="M21" s="232">
        <f t="shared" si="4"/>
        <v>912.24250544297433</v>
      </c>
      <c r="N21" s="232">
        <f t="shared" si="0"/>
        <v>914.84212952293149</v>
      </c>
    </row>
    <row r="22" spans="1:14" ht="15.75" x14ac:dyDescent="0.25">
      <c r="A22" s="228" t="s">
        <v>25</v>
      </c>
      <c r="B22" s="229">
        <v>387.2</v>
      </c>
      <c r="C22" s="229">
        <v>283.5</v>
      </c>
      <c r="D22" s="229">
        <v>241.3</v>
      </c>
      <c r="E22" s="230">
        <f t="shared" si="1"/>
        <v>85.114638447971785</v>
      </c>
      <c r="F22" s="229">
        <v>3872</v>
      </c>
      <c r="G22" s="229">
        <v>2835</v>
      </c>
      <c r="H22" s="229">
        <v>2806</v>
      </c>
      <c r="I22" s="230">
        <f t="shared" si="2"/>
        <v>98.977072310405646</v>
      </c>
      <c r="J22" s="231">
        <v>4.0199999999999996</v>
      </c>
      <c r="K22" s="231">
        <v>3.13</v>
      </c>
      <c r="L22" s="232">
        <f t="shared" si="3"/>
        <v>85.994297933000709</v>
      </c>
      <c r="M22" s="232">
        <f t="shared" si="4"/>
        <v>100</v>
      </c>
      <c r="N22" s="232">
        <f t="shared" si="0"/>
        <v>99.999999999999986</v>
      </c>
    </row>
    <row r="23" spans="1:14" ht="15.75" x14ac:dyDescent="0.25">
      <c r="A23" s="228" t="s">
        <v>26</v>
      </c>
      <c r="B23" s="229">
        <v>6033</v>
      </c>
      <c r="C23" s="229">
        <v>3963</v>
      </c>
      <c r="D23" s="229">
        <v>3968</v>
      </c>
      <c r="E23" s="230">
        <f t="shared" si="1"/>
        <v>100.12616704516782</v>
      </c>
      <c r="F23" s="229">
        <v>6696</v>
      </c>
      <c r="G23" s="229">
        <v>4402</v>
      </c>
      <c r="H23" s="229">
        <v>4221</v>
      </c>
      <c r="I23" s="230">
        <f t="shared" si="2"/>
        <v>95.888232621535664</v>
      </c>
      <c r="J23" s="231">
        <v>3.6</v>
      </c>
      <c r="K23" s="231">
        <v>3.1</v>
      </c>
      <c r="L23" s="232">
        <f t="shared" si="3"/>
        <v>940.06159677801475</v>
      </c>
      <c r="M23" s="232">
        <f t="shared" si="4"/>
        <v>900.27260336210816</v>
      </c>
      <c r="N23" s="232">
        <f t="shared" si="0"/>
        <v>900.98566308243733</v>
      </c>
    </row>
    <row r="24" spans="1:14" ht="15.75" x14ac:dyDescent="0.25">
      <c r="A24" s="228" t="s">
        <v>27</v>
      </c>
      <c r="B24" s="229">
        <v>3968</v>
      </c>
      <c r="C24" s="229">
        <v>2557</v>
      </c>
      <c r="D24" s="229">
        <v>2641</v>
      </c>
      <c r="E24" s="230">
        <f t="shared" si="1"/>
        <v>103.2850997262417</v>
      </c>
      <c r="F24" s="229">
        <v>6200</v>
      </c>
      <c r="G24" s="229">
        <v>3995</v>
      </c>
      <c r="H24" s="229">
        <v>4126</v>
      </c>
      <c r="I24" s="230">
        <f t="shared" si="2"/>
        <v>103.27909887359199</v>
      </c>
      <c r="J24" s="231">
        <v>3.6</v>
      </c>
      <c r="K24" s="231">
        <v>3</v>
      </c>
      <c r="L24" s="232">
        <f t="shared" si="3"/>
        <v>640.08725157537572</v>
      </c>
      <c r="M24" s="232">
        <f t="shared" si="4"/>
        <v>640.05006257822288</v>
      </c>
      <c r="N24" s="232">
        <f t="shared" si="0"/>
        <v>640</v>
      </c>
    </row>
    <row r="25" spans="1:14" ht="15.75" x14ac:dyDescent="0.25">
      <c r="A25" s="245" t="s">
        <v>28</v>
      </c>
      <c r="B25" s="229">
        <v>2713</v>
      </c>
      <c r="C25" s="229">
        <v>1818</v>
      </c>
      <c r="D25" s="229">
        <v>1823</v>
      </c>
      <c r="E25" s="230">
        <f t="shared" si="1"/>
        <v>100.27502750275028</v>
      </c>
      <c r="F25" s="229">
        <v>6295</v>
      </c>
      <c r="G25" s="229">
        <v>4218</v>
      </c>
      <c r="H25" s="229">
        <v>4230</v>
      </c>
      <c r="I25" s="230">
        <f>H25/G25*100</f>
        <v>100.28449502133712</v>
      </c>
      <c r="J25" s="231">
        <v>3.74</v>
      </c>
      <c r="K25" s="231">
        <v>3.02</v>
      </c>
      <c r="L25" s="232">
        <f t="shared" si="3"/>
        <v>430.96926713947994</v>
      </c>
      <c r="M25" s="232">
        <f t="shared" si="4"/>
        <v>431.00995732574683</v>
      </c>
      <c r="N25" s="232">
        <f t="shared" si="0"/>
        <v>430.97696584590943</v>
      </c>
    </row>
    <row r="26" spans="1:14" ht="15.75" x14ac:dyDescent="0.25">
      <c r="A26" s="245" t="s">
        <v>29</v>
      </c>
      <c r="B26" s="229">
        <v>5811</v>
      </c>
      <c r="C26" s="229">
        <v>3704</v>
      </c>
      <c r="D26" s="229">
        <v>3985</v>
      </c>
      <c r="E26" s="230">
        <f t="shared" si="1"/>
        <v>107.58639308855291</v>
      </c>
      <c r="F26" s="229">
        <v>8409</v>
      </c>
      <c r="G26" s="229">
        <v>5361</v>
      </c>
      <c r="H26" s="229">
        <v>5860</v>
      </c>
      <c r="I26" s="230">
        <f t="shared" si="2"/>
        <v>109.30796493191568</v>
      </c>
      <c r="J26" s="231">
        <v>3.5</v>
      </c>
      <c r="K26" s="231">
        <v>3.2</v>
      </c>
      <c r="L26" s="232">
        <f t="shared" si="3"/>
        <v>680.03412969283272</v>
      </c>
      <c r="M26" s="232">
        <f t="shared" si="4"/>
        <v>690.91587390412235</v>
      </c>
      <c r="N26" s="232">
        <f t="shared" si="0"/>
        <v>691.04530859793078</v>
      </c>
    </row>
    <row r="27" spans="1:14" ht="15.75" x14ac:dyDescent="0.25">
      <c r="A27" s="245" t="s">
        <v>30</v>
      </c>
      <c r="B27" s="229">
        <v>2897</v>
      </c>
      <c r="C27" s="229">
        <v>1904.5</v>
      </c>
      <c r="D27" s="229">
        <v>1910</v>
      </c>
      <c r="E27" s="230">
        <f t="shared" si="1"/>
        <v>100.28878970858493</v>
      </c>
      <c r="F27" s="229">
        <v>6630</v>
      </c>
      <c r="G27" s="229">
        <v>4358</v>
      </c>
      <c r="H27" s="229">
        <v>4372</v>
      </c>
      <c r="I27" s="230">
        <f t="shared" si="2"/>
        <v>100.32124827902709</v>
      </c>
      <c r="J27" s="231">
        <v>3.47</v>
      </c>
      <c r="K27" s="231">
        <v>3.14</v>
      </c>
      <c r="L27" s="232">
        <f t="shared" si="3"/>
        <v>436.87099725526076</v>
      </c>
      <c r="M27" s="232">
        <f t="shared" si="4"/>
        <v>437.01239100504819</v>
      </c>
      <c r="N27" s="232">
        <f t="shared" si="0"/>
        <v>436.9532428355958</v>
      </c>
    </row>
    <row r="28" spans="1:14" ht="15.75" x14ac:dyDescent="0.25">
      <c r="A28" s="228" t="s">
        <v>31</v>
      </c>
      <c r="B28" s="229">
        <v>36038</v>
      </c>
      <c r="C28" s="229">
        <v>24169</v>
      </c>
      <c r="D28" s="229">
        <v>25448</v>
      </c>
      <c r="E28" s="230">
        <f t="shared" si="1"/>
        <v>105.29190285075924</v>
      </c>
      <c r="F28" s="229">
        <v>8407</v>
      </c>
      <c r="G28" s="229">
        <v>5623</v>
      </c>
      <c r="H28" s="229">
        <v>5934</v>
      </c>
      <c r="I28" s="230">
        <f t="shared" si="2"/>
        <v>105.53085541525876</v>
      </c>
      <c r="J28" s="231">
        <v>3.49</v>
      </c>
      <c r="K28" s="231">
        <v>3.12</v>
      </c>
      <c r="L28" s="232">
        <f t="shared" si="3"/>
        <v>4288.5069093360298</v>
      </c>
      <c r="M28" s="232">
        <f t="shared" si="4"/>
        <v>4298.2393739996442</v>
      </c>
      <c r="N28" s="232">
        <f t="shared" si="0"/>
        <v>4286.6658736766985</v>
      </c>
    </row>
    <row r="29" spans="1:14" ht="15.75" x14ac:dyDescent="0.25">
      <c r="A29" s="228" t="s">
        <v>32</v>
      </c>
      <c r="B29" s="229">
        <v>18312</v>
      </c>
      <c r="C29" s="229">
        <v>12411.2</v>
      </c>
      <c r="D29" s="229">
        <v>12472.5</v>
      </c>
      <c r="E29" s="230">
        <f t="shared" si="1"/>
        <v>100.49390872760087</v>
      </c>
      <c r="F29" s="229">
        <v>8881</v>
      </c>
      <c r="G29" s="229">
        <v>6016</v>
      </c>
      <c r="H29" s="229">
        <v>5953</v>
      </c>
      <c r="I29" s="230">
        <f t="shared" si="2"/>
        <v>98.9527925531915</v>
      </c>
      <c r="J29" s="231">
        <v>3.78</v>
      </c>
      <c r="K29" s="231">
        <v>3.12</v>
      </c>
      <c r="L29" s="232">
        <f t="shared" si="3"/>
        <v>2095.1621031412733</v>
      </c>
      <c r="M29" s="232">
        <f t="shared" si="4"/>
        <v>2063.0319148936169</v>
      </c>
      <c r="N29" s="232">
        <f t="shared" si="0"/>
        <v>2061.9299628420222</v>
      </c>
    </row>
    <row r="30" spans="1:14" ht="15.75" x14ac:dyDescent="0.25">
      <c r="A30" s="228" t="s">
        <v>33</v>
      </c>
      <c r="B30" s="229">
        <v>6890</v>
      </c>
      <c r="C30" s="229">
        <v>4613</v>
      </c>
      <c r="D30" s="229">
        <v>4599</v>
      </c>
      <c r="E30" s="230">
        <f t="shared" si="1"/>
        <v>99.696509863429441</v>
      </c>
      <c r="F30" s="229">
        <v>7002</v>
      </c>
      <c r="G30" s="229">
        <v>4688</v>
      </c>
      <c r="H30" s="229">
        <v>4674</v>
      </c>
      <c r="I30" s="230">
        <f t="shared" si="2"/>
        <v>99.701365187713307</v>
      </c>
      <c r="J30" s="231">
        <v>3.97</v>
      </c>
      <c r="K30" s="231">
        <v>3.15</v>
      </c>
      <c r="L30" s="232">
        <f t="shared" si="3"/>
        <v>983.95378690629013</v>
      </c>
      <c r="M30" s="232">
        <f t="shared" si="4"/>
        <v>984.00170648464166</v>
      </c>
      <c r="N30" s="232">
        <f t="shared" si="0"/>
        <v>984.00457012282209</v>
      </c>
    </row>
    <row r="31" spans="1:14" ht="15.75" x14ac:dyDescent="0.25">
      <c r="A31" s="228" t="s">
        <v>34</v>
      </c>
      <c r="B31" s="229">
        <v>5287</v>
      </c>
      <c r="C31" s="229">
        <v>3608</v>
      </c>
      <c r="D31" s="229">
        <v>3846</v>
      </c>
      <c r="E31" s="230">
        <f t="shared" si="1"/>
        <v>106.59645232815964</v>
      </c>
      <c r="F31" s="229">
        <v>5287</v>
      </c>
      <c r="G31" s="229">
        <v>3608</v>
      </c>
      <c r="H31" s="229">
        <v>3846</v>
      </c>
      <c r="I31" s="230">
        <f t="shared" si="2"/>
        <v>106.59645232815964</v>
      </c>
      <c r="J31" s="231">
        <v>3.91</v>
      </c>
      <c r="K31" s="231">
        <v>3.2</v>
      </c>
      <c r="L31" s="232">
        <f t="shared" si="3"/>
        <v>1000</v>
      </c>
      <c r="M31" s="232">
        <f t="shared" si="4"/>
        <v>1000</v>
      </c>
      <c r="N31" s="232">
        <f t="shared" si="0"/>
        <v>1000</v>
      </c>
    </row>
    <row r="32" spans="1:14" ht="15.75" x14ac:dyDescent="0.25">
      <c r="A32" s="228" t="s">
        <v>35</v>
      </c>
      <c r="B32" s="229">
        <v>3402</v>
      </c>
      <c r="C32" s="229">
        <v>2314</v>
      </c>
      <c r="D32" s="229">
        <v>2225</v>
      </c>
      <c r="E32" s="230">
        <f t="shared" si="1"/>
        <v>96.15384615384616</v>
      </c>
      <c r="F32" s="229">
        <v>7627</v>
      </c>
      <c r="G32" s="229">
        <v>5236</v>
      </c>
      <c r="H32" s="229">
        <v>4943</v>
      </c>
      <c r="I32" s="230">
        <f t="shared" si="2"/>
        <v>94.404125286478219</v>
      </c>
      <c r="J32" s="231">
        <v>3.75</v>
      </c>
      <c r="K32" s="231">
        <v>3.07</v>
      </c>
      <c r="L32" s="232">
        <f t="shared" si="3"/>
        <v>450.13149908962168</v>
      </c>
      <c r="M32" s="232">
        <f t="shared" si="4"/>
        <v>441.94041252864781</v>
      </c>
      <c r="N32" s="232">
        <f t="shared" si="0"/>
        <v>446.04693850793234</v>
      </c>
    </row>
    <row r="33" spans="1:14" ht="15.75" x14ac:dyDescent="0.25">
      <c r="A33" s="228" t="s">
        <v>36</v>
      </c>
      <c r="B33" s="229">
        <v>3828</v>
      </c>
      <c r="C33" s="229">
        <v>2680</v>
      </c>
      <c r="D33" s="229">
        <v>3819</v>
      </c>
      <c r="E33" s="230">
        <f t="shared" si="1"/>
        <v>142.5</v>
      </c>
      <c r="F33" s="229">
        <v>6390</v>
      </c>
      <c r="G33" s="229">
        <v>4490</v>
      </c>
      <c r="H33" s="229">
        <v>5839</v>
      </c>
      <c r="I33" s="230">
        <f t="shared" si="2"/>
        <v>130.04454342984411</v>
      </c>
      <c r="J33" s="231">
        <v>3.55</v>
      </c>
      <c r="K33" s="231">
        <v>3.17</v>
      </c>
      <c r="L33" s="232">
        <f t="shared" si="3"/>
        <v>654.05035108751497</v>
      </c>
      <c r="M33" s="232">
        <f t="shared" si="4"/>
        <v>596.88195991091322</v>
      </c>
      <c r="N33" s="232">
        <f t="shared" si="0"/>
        <v>599.06103286384985</v>
      </c>
    </row>
    <row r="34" spans="1:14" ht="15.75" x14ac:dyDescent="0.25">
      <c r="A34" s="228" t="s">
        <v>37</v>
      </c>
      <c r="B34" s="229">
        <v>20385</v>
      </c>
      <c r="C34" s="229">
        <v>13585</v>
      </c>
      <c r="D34" s="229">
        <v>14060</v>
      </c>
      <c r="E34" s="230">
        <f t="shared" si="1"/>
        <v>103.49650349650349</v>
      </c>
      <c r="F34" s="229">
        <v>10443</v>
      </c>
      <c r="G34" s="229">
        <v>6967</v>
      </c>
      <c r="H34" s="229">
        <v>7030</v>
      </c>
      <c r="I34" s="230">
        <f t="shared" si="2"/>
        <v>100.90426295392565</v>
      </c>
      <c r="J34" s="231">
        <v>3.58</v>
      </c>
      <c r="K34" s="231">
        <v>3.1</v>
      </c>
      <c r="L34" s="232">
        <f t="shared" si="3"/>
        <v>2000</v>
      </c>
      <c r="M34" s="232">
        <f t="shared" si="4"/>
        <v>1949.9067030285632</v>
      </c>
      <c r="N34" s="232">
        <f t="shared" si="0"/>
        <v>1952.0252800919275</v>
      </c>
    </row>
    <row r="35" spans="1:14" ht="15.75" x14ac:dyDescent="0.25">
      <c r="A35" s="228" t="s">
        <v>38</v>
      </c>
      <c r="B35" s="229">
        <v>7506.5</v>
      </c>
      <c r="C35" s="229">
        <v>4982</v>
      </c>
      <c r="D35" s="229">
        <v>5515.7</v>
      </c>
      <c r="E35" s="230">
        <f t="shared" si="1"/>
        <v>110.71256523484546</v>
      </c>
      <c r="F35" s="229">
        <v>7499</v>
      </c>
      <c r="G35" s="229">
        <v>4977</v>
      </c>
      <c r="H35" s="229">
        <v>5510</v>
      </c>
      <c r="I35" s="230">
        <f t="shared" si="2"/>
        <v>110.70926260799678</v>
      </c>
      <c r="J35" s="231">
        <v>3.88</v>
      </c>
      <c r="K35" s="231">
        <v>3.2</v>
      </c>
      <c r="L35" s="232">
        <f t="shared" si="3"/>
        <v>1001.0344827586206</v>
      </c>
      <c r="M35" s="232">
        <f t="shared" si="4"/>
        <v>1001.0046212577859</v>
      </c>
      <c r="N35" s="232">
        <f t="shared" si="0"/>
        <v>1001.0001333511134</v>
      </c>
    </row>
    <row r="36" spans="1:14" ht="15.75" x14ac:dyDescent="0.25">
      <c r="A36" s="240" t="s">
        <v>39</v>
      </c>
      <c r="B36" s="229">
        <v>4689.8</v>
      </c>
      <c r="C36" s="229">
        <v>3091</v>
      </c>
      <c r="D36" s="229">
        <v>3023</v>
      </c>
      <c r="E36" s="230">
        <f t="shared" si="1"/>
        <v>97.800064703979288</v>
      </c>
      <c r="F36" s="229">
        <v>8375</v>
      </c>
      <c r="G36" s="229">
        <v>5519</v>
      </c>
      <c r="H36" s="229">
        <v>5398</v>
      </c>
      <c r="I36" s="230">
        <f t="shared" si="2"/>
        <v>97.807573835839818</v>
      </c>
      <c r="J36" s="231">
        <v>3.75</v>
      </c>
      <c r="K36" s="231">
        <v>3.1</v>
      </c>
      <c r="L36" s="232">
        <f t="shared" si="3"/>
        <v>560.0222304557243</v>
      </c>
      <c r="M36" s="232">
        <f t="shared" si="4"/>
        <v>560.06522920818986</v>
      </c>
      <c r="N36" s="232">
        <f t="shared" si="0"/>
        <v>559.97611940298509</v>
      </c>
    </row>
    <row r="37" spans="1:14" ht="15.75" x14ac:dyDescent="0.25">
      <c r="A37" s="36"/>
      <c r="B37" s="30"/>
      <c r="C37" s="34"/>
      <c r="D37" s="19"/>
      <c r="E37" s="22"/>
      <c r="F37" s="30"/>
      <c r="G37" s="37"/>
      <c r="H37" s="19"/>
      <c r="I37" s="22"/>
      <c r="J37" s="23"/>
      <c r="K37" s="23"/>
      <c r="L37" s="21"/>
      <c r="M37" s="24"/>
      <c r="N37" s="38"/>
    </row>
    <row r="38" spans="1:14" ht="15.75" x14ac:dyDescent="0.25">
      <c r="A38" s="39" t="s">
        <v>40</v>
      </c>
      <c r="B38" s="30">
        <f>SUM(B12:B37)</f>
        <v>228416.8</v>
      </c>
      <c r="C38" s="30">
        <f>SUM(C12:C37)</f>
        <v>154132.20000000001</v>
      </c>
      <c r="D38" s="40">
        <f>SUM(D12:D37)</f>
        <v>161522.5</v>
      </c>
      <c r="E38" s="22">
        <f>D38/C38*100</f>
        <v>104.79478006542435</v>
      </c>
      <c r="F38" s="37">
        <f>B38/N38*1000</f>
        <v>8178.21833426188</v>
      </c>
      <c r="G38" s="37">
        <f>C38/M38*1000</f>
        <v>5528.7654828611676</v>
      </c>
      <c r="H38" s="41">
        <f>D38/L38*1000</f>
        <v>5670.0480755147009</v>
      </c>
      <c r="I38" s="22">
        <f>H38/G38*100</f>
        <v>102.55540939639238</v>
      </c>
      <c r="J38" s="31">
        <v>3.76</v>
      </c>
      <c r="K38" s="31">
        <v>3.11</v>
      </c>
      <c r="L38" s="38">
        <f>SUM(L12:L36)</f>
        <v>28486.971864932155</v>
      </c>
      <c r="M38" s="37">
        <f>SUM(M12:M37)</f>
        <v>27878.230769201611</v>
      </c>
      <c r="N38" s="37">
        <f>SUM(N12:N37)</f>
        <v>27929.897523409127</v>
      </c>
    </row>
    <row r="39" spans="1:14" ht="15.75" x14ac:dyDescent="0.25">
      <c r="A39" s="42" t="s">
        <v>13</v>
      </c>
      <c r="B39" s="28">
        <f>B38/B41*100</f>
        <v>92.129181102806825</v>
      </c>
      <c r="C39" s="28">
        <f>C38/C41*100</f>
        <v>92.164927001014135</v>
      </c>
      <c r="D39" s="32">
        <f>D38/D41*100</f>
        <v>92.459450873090603</v>
      </c>
      <c r="E39" s="28"/>
      <c r="F39" s="37"/>
      <c r="G39" s="37"/>
      <c r="H39" s="41"/>
      <c r="I39" s="22"/>
      <c r="J39" s="31"/>
      <c r="K39" s="31"/>
      <c r="L39" s="28"/>
      <c r="M39" s="28"/>
      <c r="N39" s="38"/>
    </row>
    <row r="40" spans="1:14" ht="15.75" x14ac:dyDescent="0.25">
      <c r="A40" s="42"/>
      <c r="B40" s="28"/>
      <c r="C40" s="28"/>
      <c r="D40" s="32"/>
      <c r="E40" s="28"/>
      <c r="F40" s="37"/>
      <c r="G40" s="37"/>
      <c r="H40" s="41"/>
      <c r="I40" s="22"/>
      <c r="J40" s="31"/>
      <c r="K40" s="31"/>
      <c r="L40" s="37"/>
      <c r="M40" s="24"/>
      <c r="N40" s="38"/>
    </row>
    <row r="41" spans="1:14" ht="15.75" x14ac:dyDescent="0.25">
      <c r="A41" s="39" t="s">
        <v>40</v>
      </c>
      <c r="B41" s="30">
        <f>B38+B7</f>
        <v>247931</v>
      </c>
      <c r="C41" s="30">
        <f>C38+C7</f>
        <v>167235.20000000001</v>
      </c>
      <c r="D41" s="40">
        <f>D38+D7</f>
        <v>174695.5</v>
      </c>
      <c r="E41" s="22">
        <f>D41/C41*100</f>
        <v>104.46096276382005</v>
      </c>
      <c r="F41" s="37">
        <f>B41/N41*1000</f>
        <v>8269.7226697353199</v>
      </c>
      <c r="G41" s="37">
        <f>C41/M41*1000</f>
        <v>5587.7123961181405</v>
      </c>
      <c r="H41" s="41">
        <f>D41/L41*1000</f>
        <v>5720.2567909543768</v>
      </c>
      <c r="I41" s="22">
        <f>H41/G41*100</f>
        <v>102.37206902288523</v>
      </c>
      <c r="J41" s="31">
        <v>3.75</v>
      </c>
      <c r="K41" s="31">
        <v>3.12</v>
      </c>
      <c r="L41" s="37">
        <f>L38+L7</f>
        <v>30539.800289429582</v>
      </c>
      <c r="M41" s="37">
        <f>M38+M7</f>
        <v>29929.099449746296</v>
      </c>
      <c r="N41" s="37">
        <f>N38+N7</f>
        <v>29980.570074901349</v>
      </c>
    </row>
  </sheetData>
  <mergeCells count="10">
    <mergeCell ref="B3:E3"/>
    <mergeCell ref="F3:I3"/>
    <mergeCell ref="J3:K3"/>
    <mergeCell ref="L3:N3"/>
    <mergeCell ref="B4:B5"/>
    <mergeCell ref="C4:D4"/>
    <mergeCell ref="E4:E5"/>
    <mergeCell ref="F4:F5"/>
    <mergeCell ref="G4:H4"/>
    <mergeCell ref="I4:I5"/>
  </mergeCells>
  <pageMargins left="0.7" right="0.7" top="0.75" bottom="0.75" header="0.3" footer="0.3"/>
  <pageSetup paperSize="9" scale="76" orientation="landscape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56"/>
  <sheetViews>
    <sheetView topLeftCell="A16" workbookViewId="0">
      <selection activeCell="G48" sqref="G48"/>
    </sheetView>
  </sheetViews>
  <sheetFormatPr defaultRowHeight="15" x14ac:dyDescent="0.25"/>
  <cols>
    <col min="1" max="1" width="24" customWidth="1"/>
    <col min="2" max="2" width="13" customWidth="1"/>
    <col min="3" max="3" width="15.85546875" customWidth="1"/>
    <col min="4" max="4" width="16.85546875" customWidth="1"/>
    <col min="5" max="5" width="14.28515625" customWidth="1"/>
    <col min="6" max="6" width="13.85546875" customWidth="1"/>
    <col min="7" max="7" width="13" customWidth="1"/>
  </cols>
  <sheetData>
    <row r="1" spans="1:7" ht="15.75" x14ac:dyDescent="0.25">
      <c r="A1" s="177" t="s">
        <v>298</v>
      </c>
      <c r="B1" s="178"/>
      <c r="C1" s="178"/>
      <c r="D1" s="178"/>
      <c r="E1" s="178"/>
      <c r="F1" s="178"/>
      <c r="G1" s="83"/>
    </row>
    <row r="2" spans="1:7" x14ac:dyDescent="0.25">
      <c r="A2" s="337" t="s">
        <v>156</v>
      </c>
      <c r="B2" s="335" t="s">
        <v>180</v>
      </c>
      <c r="C2" s="339" t="s">
        <v>193</v>
      </c>
      <c r="D2" s="340" t="s">
        <v>194</v>
      </c>
      <c r="E2" s="339" t="s">
        <v>87</v>
      </c>
      <c r="F2" s="341" t="s">
        <v>195</v>
      </c>
      <c r="G2" s="335" t="s">
        <v>196</v>
      </c>
    </row>
    <row r="3" spans="1:7" ht="55.5" customHeight="1" x14ac:dyDescent="0.25">
      <c r="A3" s="338"/>
      <c r="B3" s="335"/>
      <c r="C3" s="339"/>
      <c r="D3" s="340"/>
      <c r="E3" s="339"/>
      <c r="F3" s="342"/>
      <c r="G3" s="335"/>
    </row>
    <row r="4" spans="1:7" ht="15.75" x14ac:dyDescent="0.25">
      <c r="A4" s="179" t="s">
        <v>197</v>
      </c>
      <c r="B4" s="14"/>
      <c r="C4" s="30"/>
      <c r="D4" s="14"/>
      <c r="E4" s="30"/>
      <c r="F4" s="30"/>
      <c r="G4" s="40"/>
    </row>
    <row r="5" spans="1:7" ht="15.75" x14ac:dyDescent="0.25">
      <c r="A5" s="180" t="s">
        <v>198</v>
      </c>
      <c r="B5" s="34">
        <v>2022</v>
      </c>
      <c r="C5" s="35">
        <v>1874</v>
      </c>
      <c r="D5" s="35">
        <v>730</v>
      </c>
      <c r="E5" s="35">
        <v>403</v>
      </c>
      <c r="F5" s="35">
        <v>1109</v>
      </c>
      <c r="G5" s="40">
        <f>SUM(C5:F5)</f>
        <v>4116</v>
      </c>
    </row>
    <row r="6" spans="1:7" ht="15.75" x14ac:dyDescent="0.25">
      <c r="A6" s="16"/>
      <c r="B6" s="35">
        <v>2023</v>
      </c>
      <c r="C6" s="66">
        <v>1999</v>
      </c>
      <c r="D6" s="66">
        <v>737</v>
      </c>
      <c r="E6" s="66">
        <v>536</v>
      </c>
      <c r="F6" s="66">
        <v>1225</v>
      </c>
      <c r="G6" s="40">
        <f>SUM(C6:F6)</f>
        <v>4497</v>
      </c>
    </row>
    <row r="7" spans="1:7" ht="15.75" x14ac:dyDescent="0.25">
      <c r="A7" s="39"/>
      <c r="B7" s="181" t="s">
        <v>160</v>
      </c>
      <c r="C7" s="181">
        <f>C6-C5</f>
        <v>125</v>
      </c>
      <c r="D7" s="181">
        <f>D6-D5</f>
        <v>7</v>
      </c>
      <c r="E7" s="181">
        <f>E6-E5</f>
        <v>133</v>
      </c>
      <c r="F7" s="181">
        <f>F6-F5</f>
        <v>116</v>
      </c>
      <c r="G7" s="181">
        <f>G6-G5</f>
        <v>381</v>
      </c>
    </row>
    <row r="8" spans="1:7" ht="15.75" x14ac:dyDescent="0.25">
      <c r="A8" s="16" t="s">
        <v>199</v>
      </c>
      <c r="B8" s="34">
        <v>2022</v>
      </c>
      <c r="C8" s="35">
        <v>17</v>
      </c>
      <c r="D8" s="35">
        <v>8</v>
      </c>
      <c r="E8" s="35">
        <v>4</v>
      </c>
      <c r="F8" s="35">
        <v>16</v>
      </c>
      <c r="G8" s="30">
        <f>SUM(C8:F8)</f>
        <v>45</v>
      </c>
    </row>
    <row r="9" spans="1:7" ht="15.75" x14ac:dyDescent="0.25">
      <c r="A9" s="16" t="s">
        <v>200</v>
      </c>
      <c r="B9" s="35">
        <v>2023</v>
      </c>
      <c r="C9" s="35">
        <v>19</v>
      </c>
      <c r="D9" s="35">
        <v>8</v>
      </c>
      <c r="E9" s="35">
        <v>3</v>
      </c>
      <c r="F9" s="35">
        <v>10</v>
      </c>
      <c r="G9" s="40">
        <f>SUM(C9:F9)</f>
        <v>40</v>
      </c>
    </row>
    <row r="10" spans="1:7" ht="15.75" x14ac:dyDescent="0.25">
      <c r="A10" s="16"/>
      <c r="B10" s="181" t="s">
        <v>160</v>
      </c>
      <c r="C10" s="181">
        <f>C9-C8</f>
        <v>2</v>
      </c>
      <c r="D10" s="181">
        <f>D9-D8</f>
        <v>0</v>
      </c>
      <c r="E10" s="181">
        <f>E9-E8</f>
        <v>-1</v>
      </c>
      <c r="F10" s="181">
        <f>F9-F8</f>
        <v>-6</v>
      </c>
      <c r="G10" s="181">
        <f>G9-G8</f>
        <v>-5</v>
      </c>
    </row>
    <row r="11" spans="1:7" ht="15.75" x14ac:dyDescent="0.25">
      <c r="A11" s="16" t="s">
        <v>201</v>
      </c>
      <c r="B11" s="182">
        <v>44927</v>
      </c>
      <c r="C11" s="34">
        <v>729</v>
      </c>
      <c r="D11" s="34">
        <v>291</v>
      </c>
      <c r="E11" s="34">
        <v>175</v>
      </c>
      <c r="F11" s="18">
        <v>530</v>
      </c>
      <c r="G11" s="30">
        <f>SUM(C11:F11)</f>
        <v>1725</v>
      </c>
    </row>
    <row r="12" spans="1:7" ht="15.75" x14ac:dyDescent="0.25">
      <c r="A12" s="15"/>
      <c r="B12" s="34">
        <v>2022</v>
      </c>
      <c r="C12" s="35">
        <v>756</v>
      </c>
      <c r="D12" s="35">
        <v>296</v>
      </c>
      <c r="E12" s="35">
        <v>175</v>
      </c>
      <c r="F12" s="35">
        <v>530</v>
      </c>
      <c r="G12" s="30">
        <f>SUM(C12:F12)</f>
        <v>1757</v>
      </c>
    </row>
    <row r="13" spans="1:7" ht="15.75" x14ac:dyDescent="0.25">
      <c r="A13" s="16"/>
      <c r="B13" s="35">
        <v>2023</v>
      </c>
      <c r="C13" s="35">
        <v>764</v>
      </c>
      <c r="D13" s="35">
        <v>289</v>
      </c>
      <c r="E13" s="35">
        <v>175</v>
      </c>
      <c r="F13" s="35">
        <v>538</v>
      </c>
      <c r="G13" s="40">
        <f>SUM(C13:F13)</f>
        <v>1766</v>
      </c>
    </row>
    <row r="14" spans="1:7" ht="15.75" x14ac:dyDescent="0.25">
      <c r="A14" s="16"/>
      <c r="B14" s="181" t="s">
        <v>160</v>
      </c>
      <c r="C14" s="181">
        <f>C13-C12</f>
        <v>8</v>
      </c>
      <c r="D14" s="181">
        <f>D13-D12</f>
        <v>-7</v>
      </c>
      <c r="E14" s="181">
        <f>E13-E12</f>
        <v>0</v>
      </c>
      <c r="F14" s="181">
        <f>F13-F12</f>
        <v>8</v>
      </c>
      <c r="G14" s="181">
        <f>G13-G12</f>
        <v>9</v>
      </c>
    </row>
    <row r="15" spans="1:7" ht="15.75" x14ac:dyDescent="0.25">
      <c r="A15" s="16" t="s">
        <v>202</v>
      </c>
      <c r="B15" s="34">
        <v>2022</v>
      </c>
      <c r="C15" s="35">
        <v>2</v>
      </c>
      <c r="D15" s="35">
        <v>0</v>
      </c>
      <c r="E15" s="35">
        <v>51</v>
      </c>
      <c r="F15" s="35">
        <v>46</v>
      </c>
      <c r="G15" s="30">
        <f>SUM(C15:F15)</f>
        <v>99</v>
      </c>
    </row>
    <row r="16" spans="1:7" ht="15.75" x14ac:dyDescent="0.25">
      <c r="A16" s="16"/>
      <c r="B16" s="35">
        <v>2023</v>
      </c>
      <c r="C16" s="35">
        <v>156</v>
      </c>
      <c r="D16" s="35">
        <v>3</v>
      </c>
      <c r="E16" s="35">
        <v>40</v>
      </c>
      <c r="F16" s="35">
        <v>33</v>
      </c>
      <c r="G16" s="40">
        <f>SUM(C16:F16)</f>
        <v>232</v>
      </c>
    </row>
    <row r="17" spans="1:7" ht="15.75" x14ac:dyDescent="0.25">
      <c r="A17" s="16"/>
      <c r="B17" s="181" t="s">
        <v>160</v>
      </c>
      <c r="C17" s="181">
        <f>C16-C15</f>
        <v>154</v>
      </c>
      <c r="D17" s="181">
        <f>D16-D15</f>
        <v>3</v>
      </c>
      <c r="E17" s="181">
        <f>E16-E15</f>
        <v>-11</v>
      </c>
      <c r="F17" s="181">
        <f>F16-F15</f>
        <v>-13</v>
      </c>
      <c r="G17" s="181">
        <f>G16-G15</f>
        <v>133</v>
      </c>
    </row>
    <row r="18" spans="1:7" ht="15.75" x14ac:dyDescent="0.25">
      <c r="A18" s="16" t="s">
        <v>203</v>
      </c>
      <c r="B18" s="34">
        <v>2022</v>
      </c>
      <c r="C18" s="35">
        <v>231</v>
      </c>
      <c r="D18" s="35">
        <v>118</v>
      </c>
      <c r="E18" s="40">
        <v>57</v>
      </c>
      <c r="F18" s="35">
        <v>120</v>
      </c>
      <c r="G18" s="30">
        <f>SUM(C18:F18)</f>
        <v>526</v>
      </c>
    </row>
    <row r="19" spans="1:7" ht="15.75" x14ac:dyDescent="0.25">
      <c r="A19" s="16" t="s">
        <v>204</v>
      </c>
      <c r="B19" s="35">
        <v>2023</v>
      </c>
      <c r="C19" s="35">
        <v>282</v>
      </c>
      <c r="D19" s="35">
        <v>97</v>
      </c>
      <c r="E19" s="40">
        <v>100</v>
      </c>
      <c r="F19" s="35">
        <v>189</v>
      </c>
      <c r="G19" s="40">
        <f>SUM(C19:F19)</f>
        <v>668</v>
      </c>
    </row>
    <row r="20" spans="1:7" ht="15.75" x14ac:dyDescent="0.25">
      <c r="A20" s="16"/>
      <c r="B20" s="181" t="s">
        <v>160</v>
      </c>
      <c r="C20" s="181">
        <f>C19-C18</f>
        <v>51</v>
      </c>
      <c r="D20" s="181">
        <f>D19-D18</f>
        <v>-21</v>
      </c>
      <c r="E20" s="181">
        <f>E19-E18</f>
        <v>43</v>
      </c>
      <c r="F20" s="181">
        <f>F19-F18</f>
        <v>69</v>
      </c>
      <c r="G20" s="181">
        <f>G19-G18</f>
        <v>142</v>
      </c>
    </row>
    <row r="21" spans="1:7" ht="15.75" x14ac:dyDescent="0.25">
      <c r="A21" s="16" t="s">
        <v>203</v>
      </c>
      <c r="B21" s="34">
        <v>2022</v>
      </c>
      <c r="C21" s="35">
        <v>322</v>
      </c>
      <c r="D21" s="35">
        <v>137</v>
      </c>
      <c r="E21" s="40">
        <v>46</v>
      </c>
      <c r="F21" s="35">
        <v>164</v>
      </c>
      <c r="G21" s="30">
        <f>SUM(C21:F21)</f>
        <v>669</v>
      </c>
    </row>
    <row r="22" spans="1:7" ht="15.75" x14ac:dyDescent="0.25">
      <c r="A22" s="16" t="s">
        <v>205</v>
      </c>
      <c r="B22" s="35">
        <v>2023</v>
      </c>
      <c r="C22" s="35">
        <v>325</v>
      </c>
      <c r="D22" s="35">
        <v>142</v>
      </c>
      <c r="E22" s="40">
        <v>67</v>
      </c>
      <c r="F22" s="35">
        <v>195</v>
      </c>
      <c r="G22" s="40">
        <f>SUM(C22:F22)</f>
        <v>729</v>
      </c>
    </row>
    <row r="23" spans="1:7" ht="15.75" x14ac:dyDescent="0.25">
      <c r="A23" s="16"/>
      <c r="B23" s="181" t="s">
        <v>160</v>
      </c>
      <c r="C23" s="181">
        <f>C22-C21</f>
        <v>3</v>
      </c>
      <c r="D23" s="181">
        <f>D22-D21</f>
        <v>5</v>
      </c>
      <c r="E23" s="181">
        <f>E22-E21</f>
        <v>21</v>
      </c>
      <c r="F23" s="181">
        <f>F22-F21</f>
        <v>31</v>
      </c>
      <c r="G23" s="181">
        <f>G22-G21</f>
        <v>60</v>
      </c>
    </row>
    <row r="24" spans="1:7" ht="15.75" x14ac:dyDescent="0.25">
      <c r="A24" s="16" t="s">
        <v>206</v>
      </c>
      <c r="B24" s="34">
        <v>2022</v>
      </c>
      <c r="C24" s="35">
        <v>146</v>
      </c>
      <c r="D24" s="35">
        <v>41</v>
      </c>
      <c r="E24" s="40">
        <v>70</v>
      </c>
      <c r="F24" s="35">
        <v>48</v>
      </c>
      <c r="G24" s="30">
        <f>SUM(C24:F24)</f>
        <v>305</v>
      </c>
    </row>
    <row r="25" spans="1:7" ht="15.75" x14ac:dyDescent="0.25">
      <c r="A25" s="16"/>
      <c r="B25" s="35">
        <v>2023</v>
      </c>
      <c r="C25" s="35">
        <v>124</v>
      </c>
      <c r="D25" s="35">
        <v>53</v>
      </c>
      <c r="E25" s="40">
        <v>151</v>
      </c>
      <c r="F25" s="35">
        <v>75</v>
      </c>
      <c r="G25" s="40">
        <f>SUM(C25:F25)</f>
        <v>403</v>
      </c>
    </row>
    <row r="26" spans="1:7" ht="15.75" x14ac:dyDescent="0.25">
      <c r="A26" s="39"/>
      <c r="B26" s="181" t="s">
        <v>160</v>
      </c>
      <c r="C26" s="181">
        <f>C25-C24</f>
        <v>-22</v>
      </c>
      <c r="D26" s="181">
        <f>D25-D24</f>
        <v>12</v>
      </c>
      <c r="E26" s="181">
        <f>E25-E24</f>
        <v>81</v>
      </c>
      <c r="F26" s="181">
        <f>F25-F24</f>
        <v>27</v>
      </c>
      <c r="G26" s="181">
        <f>G25-G24</f>
        <v>98</v>
      </c>
    </row>
    <row r="27" spans="1:7" ht="15.75" x14ac:dyDescent="0.25">
      <c r="A27" s="72" t="s">
        <v>207</v>
      </c>
      <c r="B27" s="30"/>
      <c r="C27" s="30"/>
      <c r="D27" s="30"/>
      <c r="E27" s="30"/>
      <c r="F27" s="30"/>
      <c r="G27" s="30"/>
    </row>
    <row r="28" spans="1:7" ht="15.75" x14ac:dyDescent="0.25">
      <c r="A28" s="70" t="s">
        <v>208</v>
      </c>
      <c r="B28" s="34">
        <v>2022</v>
      </c>
      <c r="C28" s="35">
        <v>168.1</v>
      </c>
      <c r="D28" s="35">
        <v>68.2</v>
      </c>
      <c r="E28" s="40">
        <v>43.2</v>
      </c>
      <c r="F28" s="35">
        <v>104.9</v>
      </c>
      <c r="G28" s="28">
        <f>SUM(C28:F28)</f>
        <v>384.4</v>
      </c>
    </row>
    <row r="29" spans="1:7" ht="15.75" x14ac:dyDescent="0.25">
      <c r="A29" s="216"/>
      <c r="B29" s="35">
        <v>2023</v>
      </c>
      <c r="C29" s="35">
        <v>163</v>
      </c>
      <c r="D29" s="35">
        <v>70.2</v>
      </c>
      <c r="E29" s="40">
        <v>54.1</v>
      </c>
      <c r="F29" s="35">
        <v>111.7</v>
      </c>
      <c r="G29" s="40">
        <f>SUM(C29:F29)</f>
        <v>399</v>
      </c>
    </row>
    <row r="30" spans="1:7" ht="15.75" x14ac:dyDescent="0.25">
      <c r="A30" s="217"/>
      <c r="B30" s="181" t="s">
        <v>10</v>
      </c>
      <c r="C30" s="183">
        <f>C29/C28*100</f>
        <v>96.966091612135642</v>
      </c>
      <c r="D30" s="183">
        <f>D29/D28*100</f>
        <v>102.9325513196481</v>
      </c>
      <c r="E30" s="183">
        <f>E29/E28*100</f>
        <v>125.23148148148147</v>
      </c>
      <c r="F30" s="183">
        <f>F29/F28*100</f>
        <v>106.48236415633936</v>
      </c>
      <c r="G30" s="183">
        <f>G29/G28*100</f>
        <v>103.79812695109263</v>
      </c>
    </row>
    <row r="31" spans="1:7" ht="15.75" x14ac:dyDescent="0.25">
      <c r="A31" s="70" t="s">
        <v>209</v>
      </c>
      <c r="B31" s="34">
        <v>2022</v>
      </c>
      <c r="C31" s="35">
        <v>729</v>
      </c>
      <c r="D31" s="35">
        <v>829</v>
      </c>
      <c r="E31" s="35">
        <v>890</v>
      </c>
      <c r="F31" s="35">
        <v>885</v>
      </c>
      <c r="G31" s="37">
        <f>SUM(C31:F31)/4</f>
        <v>833.25</v>
      </c>
    </row>
    <row r="32" spans="1:7" ht="15.75" x14ac:dyDescent="0.25">
      <c r="A32" s="216"/>
      <c r="B32" s="35">
        <v>2023</v>
      </c>
      <c r="C32" s="35">
        <v>730</v>
      </c>
      <c r="D32" s="35">
        <v>770</v>
      </c>
      <c r="E32" s="35">
        <v>834</v>
      </c>
      <c r="F32" s="35">
        <v>808</v>
      </c>
      <c r="G32" s="41">
        <f>SUM(C32:F32)/4</f>
        <v>785.5</v>
      </c>
    </row>
    <row r="33" spans="1:7" ht="15.75" x14ac:dyDescent="0.25">
      <c r="A33" s="218"/>
      <c r="B33" s="181" t="s">
        <v>160</v>
      </c>
      <c r="C33" s="181">
        <f>C32-C31</f>
        <v>1</v>
      </c>
      <c r="D33" s="181">
        <f>D32-D31</f>
        <v>-59</v>
      </c>
      <c r="E33" s="181">
        <f>E32-E31</f>
        <v>-56</v>
      </c>
      <c r="F33" s="181">
        <f>F32-F31</f>
        <v>-77</v>
      </c>
      <c r="G33" s="184">
        <f>G32-G31</f>
        <v>-47.75</v>
      </c>
    </row>
    <row r="34" spans="1:7" ht="15.75" x14ac:dyDescent="0.25">
      <c r="A34" s="72" t="s">
        <v>210</v>
      </c>
      <c r="B34" s="30"/>
      <c r="C34" s="30"/>
      <c r="D34" s="30"/>
      <c r="E34" s="30"/>
      <c r="F34" s="30"/>
      <c r="G34" s="37"/>
    </row>
    <row r="35" spans="1:7" ht="15.75" x14ac:dyDescent="0.25">
      <c r="A35" s="70" t="s">
        <v>198</v>
      </c>
      <c r="B35" s="34">
        <v>2022</v>
      </c>
      <c r="C35" s="35">
        <v>676</v>
      </c>
      <c r="D35" s="35">
        <v>280</v>
      </c>
      <c r="E35" s="35">
        <v>129</v>
      </c>
      <c r="F35" s="35">
        <v>410</v>
      </c>
      <c r="G35" s="30">
        <f>SUM(C35:F35)</f>
        <v>1495</v>
      </c>
    </row>
    <row r="36" spans="1:7" ht="15.75" x14ac:dyDescent="0.25">
      <c r="A36" s="216"/>
      <c r="B36" s="35">
        <v>2023</v>
      </c>
      <c r="C36" s="35">
        <v>716</v>
      </c>
      <c r="D36" s="35">
        <v>297</v>
      </c>
      <c r="E36" s="35">
        <v>171</v>
      </c>
      <c r="F36" s="35">
        <v>425</v>
      </c>
      <c r="G36" s="40">
        <f>SUM(C36:F36)</f>
        <v>1609</v>
      </c>
    </row>
    <row r="37" spans="1:7" ht="15.75" x14ac:dyDescent="0.25">
      <c r="A37" s="217"/>
      <c r="B37" s="181" t="s">
        <v>160</v>
      </c>
      <c r="C37" s="181">
        <f>C36-C35</f>
        <v>40</v>
      </c>
      <c r="D37" s="181">
        <f>D36-D35</f>
        <v>17</v>
      </c>
      <c r="E37" s="181">
        <f>E36-E35</f>
        <v>42</v>
      </c>
      <c r="F37" s="181">
        <f>F36-F35</f>
        <v>15</v>
      </c>
      <c r="G37" s="181">
        <f>G36-G35</f>
        <v>114</v>
      </c>
    </row>
    <row r="38" spans="1:7" ht="15.75" x14ac:dyDescent="0.25">
      <c r="A38" s="70" t="s">
        <v>211</v>
      </c>
      <c r="B38" s="34">
        <v>2022</v>
      </c>
      <c r="C38" s="35">
        <v>582</v>
      </c>
      <c r="D38" s="35">
        <v>239</v>
      </c>
      <c r="E38" s="35">
        <v>105</v>
      </c>
      <c r="F38" s="35">
        <v>395</v>
      </c>
      <c r="G38" s="30">
        <f>SUM(C38:F38)</f>
        <v>1321</v>
      </c>
    </row>
    <row r="39" spans="1:7" ht="15.75" x14ac:dyDescent="0.25">
      <c r="A39" s="216"/>
      <c r="B39" s="35">
        <v>2023</v>
      </c>
      <c r="C39" s="35">
        <v>600</v>
      </c>
      <c r="D39" s="35">
        <v>257</v>
      </c>
      <c r="E39" s="35">
        <v>154</v>
      </c>
      <c r="F39" s="35">
        <v>343</v>
      </c>
      <c r="G39" s="40">
        <f>SUM(C39:F39)</f>
        <v>1354</v>
      </c>
    </row>
    <row r="40" spans="1:7" ht="15.75" x14ac:dyDescent="0.25">
      <c r="A40" s="217"/>
      <c r="B40" s="181" t="s">
        <v>160</v>
      </c>
      <c r="C40" s="181">
        <f>C39-C38</f>
        <v>18</v>
      </c>
      <c r="D40" s="181">
        <f>D39-D38</f>
        <v>18</v>
      </c>
      <c r="E40" s="181">
        <f>E39-E38</f>
        <v>49</v>
      </c>
      <c r="F40" s="181">
        <f>F39-F38</f>
        <v>-52</v>
      </c>
      <c r="G40" s="181">
        <f>G39-G38</f>
        <v>33</v>
      </c>
    </row>
    <row r="41" spans="1:7" ht="15.75" x14ac:dyDescent="0.25">
      <c r="A41" s="70" t="s">
        <v>212</v>
      </c>
      <c r="B41" s="34">
        <v>2022</v>
      </c>
      <c r="C41" s="185">
        <v>80</v>
      </c>
      <c r="D41" s="186">
        <v>82</v>
      </c>
      <c r="E41" s="185">
        <v>62</v>
      </c>
      <c r="F41" s="185">
        <v>74</v>
      </c>
      <c r="G41" s="28">
        <f>SUM(C41:F41)/4</f>
        <v>74.5</v>
      </c>
    </row>
    <row r="42" spans="1:7" ht="15.75" x14ac:dyDescent="0.25">
      <c r="A42" s="216" t="s">
        <v>213</v>
      </c>
      <c r="B42" s="35">
        <v>2023</v>
      </c>
      <c r="C42" s="185">
        <v>82.3</v>
      </c>
      <c r="D42" s="186">
        <v>88</v>
      </c>
      <c r="E42" s="185">
        <v>88</v>
      </c>
      <c r="F42" s="185">
        <v>64</v>
      </c>
      <c r="G42" s="32">
        <f>SUM(C42:F42)/4</f>
        <v>80.575000000000003</v>
      </c>
    </row>
    <row r="43" spans="1:7" ht="15.75" x14ac:dyDescent="0.25">
      <c r="A43" s="217"/>
      <c r="B43" s="181" t="s">
        <v>160</v>
      </c>
      <c r="C43" s="187">
        <f>C42-C41</f>
        <v>2.2999999999999972</v>
      </c>
      <c r="D43" s="187">
        <f>D42-D41</f>
        <v>6</v>
      </c>
      <c r="E43" s="187">
        <f>E42-E41</f>
        <v>26</v>
      </c>
      <c r="F43" s="187">
        <f>F42-F41</f>
        <v>-10</v>
      </c>
      <c r="G43" s="183">
        <f>G42-G41</f>
        <v>6.0750000000000028</v>
      </c>
    </row>
    <row r="44" spans="1:7" ht="15.75" x14ac:dyDescent="0.25">
      <c r="A44" s="70" t="s">
        <v>214</v>
      </c>
      <c r="B44" s="34">
        <v>2022</v>
      </c>
      <c r="C44" s="35">
        <v>13</v>
      </c>
      <c r="D44" s="35">
        <v>14.1</v>
      </c>
      <c r="E44" s="40">
        <v>24</v>
      </c>
      <c r="F44" s="35">
        <v>5.3</v>
      </c>
      <c r="G44" s="28">
        <f>SUM(C44:F44)/4</f>
        <v>14.1</v>
      </c>
    </row>
    <row r="45" spans="1:7" ht="15.75" x14ac:dyDescent="0.25">
      <c r="A45" s="216"/>
      <c r="B45" s="35">
        <v>2023</v>
      </c>
      <c r="C45" s="35">
        <v>16.3</v>
      </c>
      <c r="D45" s="35">
        <v>14.1</v>
      </c>
      <c r="E45" s="40">
        <v>17</v>
      </c>
      <c r="F45" s="35">
        <v>12.5</v>
      </c>
      <c r="G45" s="32">
        <f>SUM(C45:F45)/4</f>
        <v>14.975</v>
      </c>
    </row>
    <row r="46" spans="1:7" ht="15.75" x14ac:dyDescent="0.25">
      <c r="A46" s="218"/>
      <c r="B46" s="181" t="s">
        <v>160</v>
      </c>
      <c r="C46" s="181">
        <f>C45-C44</f>
        <v>3.3000000000000007</v>
      </c>
      <c r="D46" s="181">
        <f>D45-D44</f>
        <v>0</v>
      </c>
      <c r="E46" s="181">
        <f>E45-E44</f>
        <v>-7</v>
      </c>
      <c r="F46" s="181">
        <f>F45-F44</f>
        <v>7.2</v>
      </c>
      <c r="G46" s="183">
        <f>G45-G44</f>
        <v>0.875</v>
      </c>
    </row>
    <row r="47" spans="1:7" ht="15.75" x14ac:dyDescent="0.25">
      <c r="A47" s="219" t="s">
        <v>215</v>
      </c>
      <c r="B47" s="35">
        <v>2022</v>
      </c>
      <c r="C47" s="10">
        <v>162</v>
      </c>
      <c r="D47" s="19">
        <v>75</v>
      </c>
      <c r="E47" s="188">
        <v>50</v>
      </c>
      <c r="F47" s="10">
        <v>18</v>
      </c>
      <c r="G47" s="30">
        <f>SUM(C47:F47)</f>
        <v>305</v>
      </c>
    </row>
    <row r="48" spans="1:7" ht="15.75" x14ac:dyDescent="0.25">
      <c r="A48" s="220" t="s">
        <v>216</v>
      </c>
      <c r="B48" s="35">
        <v>2023</v>
      </c>
      <c r="C48" s="10">
        <v>101</v>
      </c>
      <c r="D48" s="19">
        <v>60</v>
      </c>
      <c r="E48" s="188">
        <v>10</v>
      </c>
      <c r="F48" s="10">
        <v>63</v>
      </c>
      <c r="G48" s="40">
        <f>SUM(C48:F48)</f>
        <v>234</v>
      </c>
    </row>
    <row r="49" spans="1:7" ht="15.75" x14ac:dyDescent="0.25">
      <c r="A49" s="221" t="s">
        <v>189</v>
      </c>
      <c r="B49" s="181" t="s">
        <v>160</v>
      </c>
      <c r="C49" s="181">
        <f>C48-C47</f>
        <v>-61</v>
      </c>
      <c r="D49" s="181">
        <f>D48-D47</f>
        <v>-15</v>
      </c>
      <c r="E49" s="181">
        <f>E48-E47</f>
        <v>-40</v>
      </c>
      <c r="F49" s="181">
        <f>F48-F47</f>
        <v>45</v>
      </c>
      <c r="G49" s="181">
        <f>G48-G47</f>
        <v>-71</v>
      </c>
    </row>
    <row r="50" spans="1:7" ht="15.75" x14ac:dyDescent="0.25">
      <c r="A50" s="336" t="s">
        <v>217</v>
      </c>
      <c r="B50" s="336"/>
      <c r="C50" s="336"/>
      <c r="D50" s="336"/>
      <c r="E50" s="336"/>
      <c r="F50" s="336"/>
      <c r="G50" s="336"/>
    </row>
    <row r="51" spans="1:7" ht="15.75" x14ac:dyDescent="0.25">
      <c r="A51" s="215" t="s">
        <v>218</v>
      </c>
      <c r="B51" s="19"/>
      <c r="C51" s="35">
        <v>150</v>
      </c>
      <c r="D51" s="189" t="s">
        <v>281</v>
      </c>
      <c r="E51" s="35">
        <v>0</v>
      </c>
      <c r="F51" s="35">
        <v>197</v>
      </c>
      <c r="G51" s="222">
        <f>F51+E51+D51+C51</f>
        <v>407</v>
      </c>
    </row>
    <row r="52" spans="1:7" ht="15.75" x14ac:dyDescent="0.25">
      <c r="A52" s="215" t="s">
        <v>162</v>
      </c>
      <c r="B52" s="30"/>
      <c r="C52" s="38"/>
      <c r="D52" s="38"/>
      <c r="E52" s="38"/>
      <c r="F52" s="38"/>
      <c r="G52" s="170"/>
    </row>
    <row r="53" spans="1:7" ht="31.5" x14ac:dyDescent="0.25">
      <c r="A53" s="215" t="s">
        <v>68</v>
      </c>
      <c r="B53" s="14"/>
      <c r="C53" s="30"/>
      <c r="D53" s="30"/>
      <c r="E53" s="30"/>
      <c r="F53" s="30"/>
      <c r="G53" s="35"/>
    </row>
    <row r="54" spans="1:7" ht="31.5" x14ac:dyDescent="0.25">
      <c r="A54" s="215" t="s">
        <v>219</v>
      </c>
      <c r="B54" s="19"/>
      <c r="C54" s="34"/>
      <c r="D54" s="214"/>
      <c r="E54" s="30"/>
      <c r="F54" s="30" t="s">
        <v>285</v>
      </c>
      <c r="G54" s="35">
        <v>200</v>
      </c>
    </row>
    <row r="55" spans="1:7" ht="31.5" x14ac:dyDescent="0.25">
      <c r="A55" s="215" t="s">
        <v>70</v>
      </c>
      <c r="B55" s="30"/>
      <c r="C55" s="30" t="s">
        <v>282</v>
      </c>
      <c r="D55" s="30" t="s">
        <v>283</v>
      </c>
      <c r="E55" s="30"/>
      <c r="F55" s="30" t="s">
        <v>286</v>
      </c>
      <c r="G55" s="40">
        <v>302</v>
      </c>
    </row>
    <row r="56" spans="1:7" ht="31.5" x14ac:dyDescent="0.25">
      <c r="A56" s="215" t="s">
        <v>71</v>
      </c>
      <c r="B56" s="18"/>
      <c r="C56" s="34"/>
      <c r="D56" s="34" t="s">
        <v>283</v>
      </c>
      <c r="E56" s="34"/>
      <c r="F56" s="34" t="s">
        <v>287</v>
      </c>
      <c r="G56" s="35">
        <v>105</v>
      </c>
    </row>
  </sheetData>
  <mergeCells count="8">
    <mergeCell ref="G2:G3"/>
    <mergeCell ref="A50:G50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5"/>
  <sheetViews>
    <sheetView workbookViewId="0">
      <selection activeCell="C25" sqref="C25"/>
    </sheetView>
  </sheetViews>
  <sheetFormatPr defaultRowHeight="15" x14ac:dyDescent="0.25"/>
  <cols>
    <col min="1" max="1" width="33" customWidth="1"/>
    <col min="2" max="2" width="12.42578125" customWidth="1"/>
    <col min="3" max="3" width="14.5703125" customWidth="1"/>
    <col min="4" max="4" width="11.85546875" customWidth="1"/>
    <col min="5" max="5" width="13.42578125" customWidth="1"/>
  </cols>
  <sheetData>
    <row r="1" spans="1:6" ht="15.75" x14ac:dyDescent="0.25">
      <c r="A1" s="44" t="s">
        <v>299</v>
      </c>
      <c r="B1" s="158"/>
      <c r="C1" s="158"/>
      <c r="D1" s="158"/>
      <c r="E1" s="158"/>
      <c r="F1" s="159"/>
    </row>
    <row r="2" spans="1:6" ht="45.75" x14ac:dyDescent="0.25">
      <c r="A2" s="65" t="s">
        <v>156</v>
      </c>
      <c r="B2" s="109" t="s">
        <v>180</v>
      </c>
      <c r="C2" s="160" t="s">
        <v>181</v>
      </c>
      <c r="D2" s="160" t="s">
        <v>182</v>
      </c>
      <c r="E2" s="160" t="s">
        <v>183</v>
      </c>
      <c r="F2" s="161" t="s">
        <v>40</v>
      </c>
    </row>
    <row r="3" spans="1:6" x14ac:dyDescent="0.25">
      <c r="A3" s="162" t="s">
        <v>184</v>
      </c>
      <c r="B3" s="36"/>
      <c r="C3" s="36"/>
      <c r="D3" s="36"/>
      <c r="E3" s="36"/>
      <c r="F3" s="36"/>
    </row>
    <row r="4" spans="1:6" ht="18.75" x14ac:dyDescent="0.3">
      <c r="A4" s="163"/>
      <c r="B4" s="164">
        <v>2022</v>
      </c>
      <c r="C4" s="165">
        <v>134</v>
      </c>
      <c r="D4" s="165">
        <v>138</v>
      </c>
      <c r="E4" s="165">
        <v>70</v>
      </c>
      <c r="F4" s="34">
        <f>SUM(C4:E4)</f>
        <v>342</v>
      </c>
    </row>
    <row r="5" spans="1:6" ht="18.75" x14ac:dyDescent="0.3">
      <c r="A5" s="3"/>
      <c r="B5" s="165">
        <v>2023</v>
      </c>
      <c r="C5" s="165">
        <v>73</v>
      </c>
      <c r="D5" s="224">
        <v>130</v>
      </c>
      <c r="E5" s="224"/>
      <c r="F5" s="34">
        <f>SUM(C5:E5)</f>
        <v>203</v>
      </c>
    </row>
    <row r="6" spans="1:6" ht="18.75" x14ac:dyDescent="0.25">
      <c r="A6" s="166"/>
      <c r="B6" s="167" t="s">
        <v>160</v>
      </c>
      <c r="C6" s="168">
        <f>C5-C4</f>
        <v>-61</v>
      </c>
      <c r="D6" s="168">
        <f>D5-D4</f>
        <v>-8</v>
      </c>
      <c r="E6" s="168">
        <f>E5-E4</f>
        <v>-70</v>
      </c>
      <c r="F6" s="168">
        <f>F5-F4</f>
        <v>-139</v>
      </c>
    </row>
    <row r="7" spans="1:6" ht="18.75" x14ac:dyDescent="0.3">
      <c r="A7" s="163" t="s">
        <v>185</v>
      </c>
      <c r="B7" s="164">
        <v>2022</v>
      </c>
      <c r="C7" s="165">
        <v>74</v>
      </c>
      <c r="D7" s="165">
        <v>36</v>
      </c>
      <c r="E7" s="165">
        <v>33</v>
      </c>
      <c r="F7" s="34">
        <f>SUM(C7:E7)</f>
        <v>143</v>
      </c>
    </row>
    <row r="8" spans="1:6" ht="18.75" x14ac:dyDescent="0.3">
      <c r="A8" s="3"/>
      <c r="B8" s="165">
        <v>2023</v>
      </c>
      <c r="C8" s="165">
        <v>49</v>
      </c>
      <c r="D8" s="165">
        <v>36</v>
      </c>
      <c r="E8" s="224"/>
      <c r="F8" s="34">
        <f>SUM(C8:E8)</f>
        <v>85</v>
      </c>
    </row>
    <row r="9" spans="1:6" ht="18.75" x14ac:dyDescent="0.25">
      <c r="A9" s="163"/>
      <c r="B9" s="167" t="s">
        <v>160</v>
      </c>
      <c r="C9" s="168">
        <f>C8-C7</f>
        <v>-25</v>
      </c>
      <c r="D9" s="168">
        <f>D8-D7</f>
        <v>0</v>
      </c>
      <c r="E9" s="168">
        <f>E8-E7</f>
        <v>-33</v>
      </c>
      <c r="F9" s="168">
        <f>F8-F7</f>
        <v>-58</v>
      </c>
    </row>
    <row r="10" spans="1:6" ht="18.75" x14ac:dyDescent="0.25">
      <c r="A10" s="162" t="s">
        <v>186</v>
      </c>
      <c r="B10" s="167"/>
      <c r="C10" s="167"/>
      <c r="D10" s="167"/>
      <c r="E10" s="167"/>
      <c r="F10" s="34">
        <f>SUM(C10:E10)</f>
        <v>0</v>
      </c>
    </row>
    <row r="11" spans="1:6" ht="18.75" x14ac:dyDescent="0.3">
      <c r="A11" s="163"/>
      <c r="B11" s="164">
        <v>2022</v>
      </c>
      <c r="C11" s="165">
        <v>37</v>
      </c>
      <c r="D11" s="165">
        <v>30</v>
      </c>
      <c r="E11" s="165">
        <v>15</v>
      </c>
      <c r="F11" s="34">
        <f>SUM(C11:E11)</f>
        <v>82</v>
      </c>
    </row>
    <row r="12" spans="1:6" ht="18.75" x14ac:dyDescent="0.3">
      <c r="A12" s="3"/>
      <c r="B12" s="165">
        <v>2023</v>
      </c>
      <c r="C12" s="165">
        <v>37</v>
      </c>
      <c r="D12" s="165">
        <v>30</v>
      </c>
      <c r="E12" s="224"/>
      <c r="F12" s="34">
        <f>SUM(C12:E12)</f>
        <v>67</v>
      </c>
    </row>
    <row r="13" spans="1:6" ht="18.75" x14ac:dyDescent="0.25">
      <c r="A13" s="166"/>
      <c r="B13" s="167" t="s">
        <v>160</v>
      </c>
      <c r="C13" s="168">
        <f>C12-C11</f>
        <v>0</v>
      </c>
      <c r="D13" s="168">
        <f>D12-D11</f>
        <v>0</v>
      </c>
      <c r="E13" s="168">
        <f>E12-E11</f>
        <v>-15</v>
      </c>
      <c r="F13" s="168">
        <f>F12-F11</f>
        <v>-15</v>
      </c>
    </row>
    <row r="14" spans="1:6" ht="18.75" x14ac:dyDescent="0.3">
      <c r="A14" s="169" t="s">
        <v>187</v>
      </c>
      <c r="B14" s="164">
        <v>2022</v>
      </c>
      <c r="C14" s="165">
        <v>48</v>
      </c>
      <c r="D14" s="165">
        <v>83</v>
      </c>
      <c r="E14" s="165">
        <v>45</v>
      </c>
      <c r="F14" s="34">
        <f>SUM(C14:E14)</f>
        <v>176</v>
      </c>
    </row>
    <row r="15" spans="1:6" ht="18.75" x14ac:dyDescent="0.3">
      <c r="A15" s="3"/>
      <c r="B15" s="165">
        <v>2023</v>
      </c>
      <c r="C15" s="165">
        <v>48</v>
      </c>
      <c r="D15" s="165">
        <v>83</v>
      </c>
      <c r="E15" s="224"/>
      <c r="F15" s="34">
        <f>SUM(C15:E15)</f>
        <v>131</v>
      </c>
    </row>
    <row r="16" spans="1:6" ht="18.75" x14ac:dyDescent="0.25">
      <c r="A16" s="163"/>
      <c r="B16" s="167" t="s">
        <v>160</v>
      </c>
      <c r="C16" s="168">
        <f>C15-C14</f>
        <v>0</v>
      </c>
      <c r="D16" s="168">
        <f>D15-D14</f>
        <v>0</v>
      </c>
      <c r="E16" s="168">
        <f>E15-E14</f>
        <v>-45</v>
      </c>
      <c r="F16" s="171">
        <f>F15-F14</f>
        <v>-45</v>
      </c>
    </row>
    <row r="17" spans="1:6" ht="18.75" x14ac:dyDescent="0.3">
      <c r="A17" s="162" t="s">
        <v>188</v>
      </c>
      <c r="B17" s="164">
        <v>2022</v>
      </c>
      <c r="C17" s="165">
        <v>10</v>
      </c>
      <c r="D17" s="165">
        <v>6</v>
      </c>
      <c r="E17" s="165">
        <v>7</v>
      </c>
      <c r="F17" s="34">
        <f>SUM(C17:E17)</f>
        <v>23</v>
      </c>
    </row>
    <row r="18" spans="1:6" ht="18.75" x14ac:dyDescent="0.3">
      <c r="A18" s="172" t="s">
        <v>189</v>
      </c>
      <c r="B18" s="165">
        <v>2023</v>
      </c>
      <c r="C18" s="165">
        <v>42</v>
      </c>
      <c r="D18" s="165">
        <v>21</v>
      </c>
      <c r="E18" s="224"/>
      <c r="F18" s="34">
        <f>SUM(C18:E18)</f>
        <v>63</v>
      </c>
    </row>
    <row r="19" spans="1:6" ht="18.75" x14ac:dyDescent="0.25">
      <c r="A19" s="163"/>
      <c r="B19" s="167" t="s">
        <v>160</v>
      </c>
      <c r="C19" s="168">
        <f>C18-C17</f>
        <v>32</v>
      </c>
      <c r="D19" s="168">
        <f>D18-D17</f>
        <v>15</v>
      </c>
      <c r="E19" s="168">
        <f>E18-E17</f>
        <v>-7</v>
      </c>
      <c r="F19" s="168">
        <f>F18-F17</f>
        <v>40</v>
      </c>
    </row>
    <row r="20" spans="1:6" ht="18.75" x14ac:dyDescent="0.25">
      <c r="A20" s="162" t="s">
        <v>190</v>
      </c>
      <c r="B20" s="164">
        <v>2022</v>
      </c>
      <c r="C20" s="223">
        <v>0</v>
      </c>
      <c r="D20" s="223">
        <v>10</v>
      </c>
      <c r="E20" s="223">
        <v>0</v>
      </c>
      <c r="F20" s="34">
        <f>SUM(C20:E20)</f>
        <v>10</v>
      </c>
    </row>
    <row r="21" spans="1:6" ht="18.75" x14ac:dyDescent="0.3">
      <c r="A21" s="172" t="s">
        <v>189</v>
      </c>
      <c r="B21" s="165">
        <v>2023</v>
      </c>
      <c r="C21" s="223">
        <v>10</v>
      </c>
      <c r="D21" s="223">
        <v>10</v>
      </c>
      <c r="E21" s="225"/>
      <c r="F21" s="34">
        <f>SUM(C21:E21)</f>
        <v>20</v>
      </c>
    </row>
    <row r="22" spans="1:6" ht="18.75" x14ac:dyDescent="0.25">
      <c r="A22" s="163"/>
      <c r="B22" s="167" t="s">
        <v>160</v>
      </c>
      <c r="C22" s="168">
        <f>C21-C20</f>
        <v>10</v>
      </c>
      <c r="D22" s="168">
        <f>D21-D20</f>
        <v>0</v>
      </c>
      <c r="E22" s="168">
        <f>E21-E20</f>
        <v>0</v>
      </c>
      <c r="F22" s="168">
        <f>F21-F20</f>
        <v>10</v>
      </c>
    </row>
    <row r="23" spans="1:6" ht="18.75" x14ac:dyDescent="0.3">
      <c r="A23" s="173" t="s">
        <v>191</v>
      </c>
      <c r="B23" s="164">
        <v>2022</v>
      </c>
      <c r="C23" s="198">
        <v>0</v>
      </c>
      <c r="D23" s="198">
        <v>0</v>
      </c>
      <c r="E23" s="165">
        <v>0</v>
      </c>
      <c r="F23" s="34">
        <f>SUM(C23:E23)</f>
        <v>0</v>
      </c>
    </row>
    <row r="24" spans="1:6" ht="18.75" x14ac:dyDescent="0.3">
      <c r="A24" s="174" t="s">
        <v>192</v>
      </c>
      <c r="B24" s="165">
        <v>2023</v>
      </c>
      <c r="C24" s="198">
        <v>0</v>
      </c>
      <c r="D24" s="198">
        <v>0</v>
      </c>
      <c r="E24" s="224"/>
      <c r="F24" s="34">
        <f>SUM(C24:E24)</f>
        <v>0</v>
      </c>
    </row>
    <row r="25" spans="1:6" ht="18.75" x14ac:dyDescent="0.3">
      <c r="A25" s="175"/>
      <c r="B25" s="167" t="s">
        <v>160</v>
      </c>
      <c r="C25" s="176">
        <f>C24-C23</f>
        <v>0</v>
      </c>
      <c r="D25" s="176">
        <f>D24-D23</f>
        <v>0</v>
      </c>
      <c r="E25" s="176">
        <f>E24-E23</f>
        <v>0</v>
      </c>
      <c r="F25" s="176">
        <f>F24-F23</f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2"/>
  <sheetViews>
    <sheetView workbookViewId="0">
      <selection activeCell="E21" sqref="E21"/>
    </sheetView>
  </sheetViews>
  <sheetFormatPr defaultRowHeight="15" x14ac:dyDescent="0.25"/>
  <cols>
    <col min="1" max="1" width="44.42578125" customWidth="1"/>
    <col min="2" max="2" width="13.85546875" customWidth="1"/>
    <col min="3" max="3" width="13" customWidth="1"/>
    <col min="4" max="4" width="12.140625" customWidth="1"/>
    <col min="5" max="5" width="11.140625" customWidth="1"/>
  </cols>
  <sheetData>
    <row r="1" spans="1:5" ht="18.75" x14ac:dyDescent="0.3">
      <c r="A1" s="343" t="s">
        <v>284</v>
      </c>
      <c r="B1" s="343"/>
      <c r="C1" s="343"/>
      <c r="D1" s="343"/>
      <c r="E1" s="343"/>
    </row>
    <row r="2" spans="1:5" ht="18.75" x14ac:dyDescent="0.3">
      <c r="A2" s="190"/>
      <c r="B2" s="190"/>
      <c r="C2" s="191"/>
      <c r="D2" s="2"/>
      <c r="E2" s="191"/>
    </row>
    <row r="3" spans="1:5" ht="18.75" x14ac:dyDescent="0.25">
      <c r="A3" s="344" t="s">
        <v>220</v>
      </c>
      <c r="B3" s="344" t="s">
        <v>240</v>
      </c>
      <c r="C3" s="346" t="s">
        <v>294</v>
      </c>
      <c r="D3" s="347"/>
      <c r="E3" s="347"/>
    </row>
    <row r="4" spans="1:5" ht="37.5" x14ac:dyDescent="0.25">
      <c r="A4" s="345"/>
      <c r="B4" s="345"/>
      <c r="C4" s="192">
        <v>2022</v>
      </c>
      <c r="D4" s="193">
        <v>2023</v>
      </c>
      <c r="E4" s="192" t="s">
        <v>221</v>
      </c>
    </row>
    <row r="5" spans="1:5" ht="24" customHeight="1" x14ac:dyDescent="0.3">
      <c r="A5" s="194" t="s">
        <v>222</v>
      </c>
      <c r="B5" s="198">
        <v>2263</v>
      </c>
      <c r="C5" s="165">
        <v>2142</v>
      </c>
      <c r="D5" s="165">
        <v>2322</v>
      </c>
      <c r="E5" s="195">
        <f>D5/C5*100</f>
        <v>108.40336134453781</v>
      </c>
    </row>
    <row r="6" spans="1:5" ht="22.5" customHeight="1" x14ac:dyDescent="0.3">
      <c r="A6" s="194" t="s">
        <v>223</v>
      </c>
      <c r="B6" s="198">
        <v>168</v>
      </c>
      <c r="C6" s="165">
        <v>190</v>
      </c>
      <c r="D6" s="165">
        <v>215.4</v>
      </c>
      <c r="E6" s="195">
        <f t="shared" ref="E6:E19" si="0">D6/C6*100</f>
        <v>113.36842105263159</v>
      </c>
    </row>
    <row r="7" spans="1:5" ht="30" customHeight="1" x14ac:dyDescent="0.3">
      <c r="A7" s="194" t="s">
        <v>224</v>
      </c>
      <c r="B7" s="198">
        <v>98.8</v>
      </c>
      <c r="C7" s="165">
        <v>121.8</v>
      </c>
      <c r="D7" s="165">
        <v>90.8</v>
      </c>
      <c r="E7" s="195">
        <f t="shared" si="0"/>
        <v>74.548440065681447</v>
      </c>
    </row>
    <row r="8" spans="1:5" ht="21.75" customHeight="1" x14ac:dyDescent="0.3">
      <c r="A8" s="194" t="s">
        <v>225</v>
      </c>
      <c r="B8" s="198">
        <v>7.4</v>
      </c>
      <c r="C8" s="165">
        <v>9.3000000000000007</v>
      </c>
      <c r="D8" s="165">
        <v>6.3</v>
      </c>
      <c r="E8" s="195">
        <f t="shared" si="0"/>
        <v>67.741935483870961</v>
      </c>
    </row>
    <row r="9" spans="1:5" ht="30.75" customHeight="1" x14ac:dyDescent="0.3">
      <c r="A9" s="194" t="s">
        <v>226</v>
      </c>
      <c r="B9" s="198">
        <v>61.7</v>
      </c>
      <c r="C9" s="165">
        <v>58.9</v>
      </c>
      <c r="D9" s="165">
        <v>118.3</v>
      </c>
      <c r="E9" s="195">
        <f t="shared" si="0"/>
        <v>200.84889643463498</v>
      </c>
    </row>
    <row r="10" spans="1:5" ht="29.25" customHeight="1" x14ac:dyDescent="0.3">
      <c r="A10" s="194" t="s">
        <v>227</v>
      </c>
      <c r="B10" s="198">
        <v>28991</v>
      </c>
      <c r="C10" s="165">
        <v>17048</v>
      </c>
      <c r="D10" s="165">
        <v>18227</v>
      </c>
      <c r="E10" s="195">
        <f t="shared" si="0"/>
        <v>106.91576724542469</v>
      </c>
    </row>
    <row r="11" spans="1:5" ht="30.75" customHeight="1" x14ac:dyDescent="0.3">
      <c r="A11" s="194" t="s">
        <v>228</v>
      </c>
      <c r="B11" s="198">
        <v>26139</v>
      </c>
      <c r="C11" s="165">
        <v>15372</v>
      </c>
      <c r="D11" s="165">
        <v>16696</v>
      </c>
      <c r="E11" s="195">
        <f t="shared" si="0"/>
        <v>108.61306271142337</v>
      </c>
    </row>
    <row r="12" spans="1:5" ht="31.5" customHeight="1" x14ac:dyDescent="0.3">
      <c r="A12" s="194" t="s">
        <v>229</v>
      </c>
      <c r="B12" s="198">
        <v>287.3</v>
      </c>
      <c r="C12" s="165">
        <v>168.9</v>
      </c>
      <c r="D12" s="165">
        <v>194.2</v>
      </c>
      <c r="E12" s="195">
        <f t="shared" si="0"/>
        <v>114.97927767910005</v>
      </c>
    </row>
    <row r="13" spans="1:5" ht="25.5" customHeight="1" x14ac:dyDescent="0.3">
      <c r="A13" s="194" t="s">
        <v>230</v>
      </c>
      <c r="B13" s="198">
        <v>90.2</v>
      </c>
      <c r="C13" s="165">
        <v>90.2</v>
      </c>
      <c r="D13" s="165">
        <v>91.6</v>
      </c>
      <c r="E13" s="195">
        <f>D13/C13</f>
        <v>1.015521064301552</v>
      </c>
    </row>
    <row r="14" spans="1:5" ht="30.75" customHeight="1" x14ac:dyDescent="0.3">
      <c r="A14" s="194" t="s">
        <v>231</v>
      </c>
      <c r="B14" s="196">
        <v>1</v>
      </c>
      <c r="C14" s="197">
        <v>1</v>
      </c>
      <c r="D14" s="197">
        <v>1</v>
      </c>
      <c r="E14" s="195">
        <f>D14/C14</f>
        <v>1</v>
      </c>
    </row>
    <row r="15" spans="1:5" ht="30" customHeight="1" x14ac:dyDescent="0.3">
      <c r="A15" s="194" t="s">
        <v>232</v>
      </c>
      <c r="B15" s="198">
        <v>87.6</v>
      </c>
      <c r="C15" s="165">
        <v>87.3</v>
      </c>
      <c r="D15" s="165">
        <v>88.2</v>
      </c>
      <c r="E15" s="195">
        <f t="shared" si="0"/>
        <v>101.03092783505154</v>
      </c>
    </row>
    <row r="16" spans="1:5" ht="45.75" customHeight="1" x14ac:dyDescent="0.3">
      <c r="A16" s="194" t="s">
        <v>233</v>
      </c>
      <c r="B16" s="198">
        <v>2654</v>
      </c>
      <c r="C16" s="165">
        <v>1449</v>
      </c>
      <c r="D16" s="165">
        <v>1424</v>
      </c>
      <c r="E16" s="195">
        <f>D16-C16</f>
        <v>-25</v>
      </c>
    </row>
    <row r="17" spans="1:5" ht="30.75" customHeight="1" x14ac:dyDescent="0.3">
      <c r="A17" s="194" t="s">
        <v>234</v>
      </c>
      <c r="B17" s="198">
        <v>2294</v>
      </c>
      <c r="C17" s="165">
        <v>1179</v>
      </c>
      <c r="D17" s="165">
        <v>553</v>
      </c>
      <c r="E17" s="195">
        <f>D17-C17</f>
        <v>-626</v>
      </c>
    </row>
    <row r="18" spans="1:5" ht="31.5" customHeight="1" x14ac:dyDescent="0.3">
      <c r="A18" s="194" t="s">
        <v>235</v>
      </c>
      <c r="B18" s="198">
        <v>360</v>
      </c>
      <c r="C18" s="165">
        <v>270</v>
      </c>
      <c r="D18" s="165">
        <v>871</v>
      </c>
      <c r="E18" s="195">
        <f>D18-C18</f>
        <v>601</v>
      </c>
    </row>
    <row r="19" spans="1:5" ht="36" customHeight="1" x14ac:dyDescent="0.3">
      <c r="A19" s="194" t="s">
        <v>236</v>
      </c>
      <c r="B19" s="198">
        <v>44</v>
      </c>
      <c r="C19" s="165">
        <v>26</v>
      </c>
      <c r="D19" s="165">
        <v>19</v>
      </c>
      <c r="E19" s="195">
        <f t="shared" si="0"/>
        <v>73.076923076923066</v>
      </c>
    </row>
    <row r="20" spans="1:5" ht="38.25" customHeight="1" x14ac:dyDescent="0.3">
      <c r="A20" s="194" t="s">
        <v>237</v>
      </c>
      <c r="B20" s="198">
        <v>10</v>
      </c>
      <c r="C20" s="165">
        <v>7</v>
      </c>
      <c r="D20" s="165">
        <v>1</v>
      </c>
      <c r="E20" s="195">
        <f>D20-C20</f>
        <v>-6</v>
      </c>
    </row>
    <row r="21" spans="1:5" ht="38.25" customHeight="1" x14ac:dyDescent="0.3">
      <c r="A21" s="194" t="s">
        <v>238</v>
      </c>
      <c r="B21" s="198">
        <v>0</v>
      </c>
      <c r="C21" s="165">
        <v>0</v>
      </c>
      <c r="D21" s="165">
        <v>210.2</v>
      </c>
      <c r="E21" s="195">
        <v>0</v>
      </c>
    </row>
    <row r="22" spans="1:5" ht="34.5" customHeight="1" x14ac:dyDescent="0.3">
      <c r="A22" s="194" t="s">
        <v>239</v>
      </c>
      <c r="B22" s="198">
        <v>158</v>
      </c>
      <c r="C22" s="165">
        <v>93.6</v>
      </c>
      <c r="D22" s="165">
        <v>155.6</v>
      </c>
      <c r="E22" s="195">
        <f>D22-C22</f>
        <v>62</v>
      </c>
    </row>
  </sheetData>
  <mergeCells count="4">
    <mergeCell ref="A1:E1"/>
    <mergeCell ref="A3:A4"/>
    <mergeCell ref="B3:B4"/>
    <mergeCell ref="C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0"/>
  <sheetViews>
    <sheetView topLeftCell="A7" workbookViewId="0">
      <selection activeCell="A33" sqref="A33:F33"/>
    </sheetView>
  </sheetViews>
  <sheetFormatPr defaultRowHeight="15" x14ac:dyDescent="0.25"/>
  <cols>
    <col min="1" max="1" width="35.5703125" customWidth="1"/>
    <col min="2" max="2" width="16" customWidth="1"/>
  </cols>
  <sheetData>
    <row r="1" spans="1:6" ht="18" x14ac:dyDescent="0.25">
      <c r="A1" s="43" t="s">
        <v>1</v>
      </c>
      <c r="B1" s="44"/>
      <c r="C1" s="7"/>
      <c r="D1" s="7"/>
      <c r="E1" s="6"/>
      <c r="F1" s="6"/>
    </row>
    <row r="2" spans="1:6" x14ac:dyDescent="0.25">
      <c r="A2" s="45" t="s">
        <v>2</v>
      </c>
      <c r="B2" s="266" t="s">
        <v>46</v>
      </c>
      <c r="C2" s="269" t="s">
        <v>5</v>
      </c>
      <c r="D2" s="270"/>
      <c r="E2" s="271" t="s">
        <v>43</v>
      </c>
      <c r="F2" s="271" t="s">
        <v>44</v>
      </c>
    </row>
    <row r="3" spans="1:6" ht="15.75" x14ac:dyDescent="0.25">
      <c r="A3" s="46"/>
      <c r="B3" s="267"/>
      <c r="C3" s="47" t="s">
        <v>7</v>
      </c>
      <c r="D3" s="47" t="s">
        <v>8</v>
      </c>
      <c r="E3" s="271"/>
      <c r="F3" s="271"/>
    </row>
    <row r="4" spans="1:6" ht="15.75" x14ac:dyDescent="0.25">
      <c r="A4" s="48"/>
      <c r="B4" s="268"/>
      <c r="C4" s="47" t="s">
        <v>10</v>
      </c>
      <c r="D4" s="47" t="s">
        <v>10</v>
      </c>
      <c r="E4" s="271"/>
      <c r="F4" s="271"/>
    </row>
    <row r="5" spans="1:6" ht="15.75" x14ac:dyDescent="0.25">
      <c r="A5" s="49" t="s">
        <v>11</v>
      </c>
      <c r="B5" s="47"/>
      <c r="C5" s="47"/>
      <c r="D5" s="47"/>
      <c r="E5" s="50"/>
      <c r="F5" s="50"/>
    </row>
    <row r="6" spans="1:6" ht="15.75" x14ac:dyDescent="0.25">
      <c r="A6" s="233" t="s">
        <v>12</v>
      </c>
      <c r="B6" s="234">
        <v>19514.2</v>
      </c>
      <c r="C6" s="235">
        <f>производство!J7</f>
        <v>3.59</v>
      </c>
      <c r="D6" s="235">
        <f>производство!K7</f>
        <v>3.2</v>
      </c>
      <c r="E6" s="236">
        <f>B6*C6</f>
        <v>70055.978000000003</v>
      </c>
      <c r="F6" s="236">
        <f>B6*D6</f>
        <v>62445.440000000002</v>
      </c>
    </row>
    <row r="7" spans="1:6" ht="15.75" x14ac:dyDescent="0.25">
      <c r="A7" s="51"/>
      <c r="B7" s="56"/>
      <c r="C7" s="53"/>
      <c r="D7" s="53"/>
      <c r="E7" s="50"/>
      <c r="F7" s="50"/>
    </row>
    <row r="8" spans="1:6" ht="15.75" x14ac:dyDescent="0.25">
      <c r="A8" s="51"/>
      <c r="B8" s="56"/>
      <c r="C8" s="53"/>
      <c r="D8" s="53"/>
      <c r="E8" s="50"/>
      <c r="F8" s="50"/>
    </row>
    <row r="9" spans="1:6" ht="15.75" x14ac:dyDescent="0.25">
      <c r="A9" s="54"/>
      <c r="B9" s="56"/>
      <c r="C9" s="53"/>
      <c r="D9" s="53"/>
      <c r="E9" s="50"/>
      <c r="F9" s="50"/>
    </row>
    <row r="10" spans="1:6" ht="15.75" x14ac:dyDescent="0.25">
      <c r="A10" s="49" t="s">
        <v>14</v>
      </c>
      <c r="B10" s="56"/>
      <c r="C10" s="53"/>
      <c r="D10" s="53"/>
      <c r="E10" s="50"/>
      <c r="F10" s="50"/>
    </row>
    <row r="11" spans="1:6" ht="15.75" x14ac:dyDescent="0.25">
      <c r="A11" s="253" t="s">
        <v>15</v>
      </c>
      <c r="B11" s="234">
        <v>9278</v>
      </c>
      <c r="C11" s="235">
        <f>производство!J12</f>
        <v>3.47</v>
      </c>
      <c r="D11" s="235">
        <f>производство!K12</f>
        <v>3.27</v>
      </c>
      <c r="E11" s="236">
        <f>B11*C11</f>
        <v>32194.660000000003</v>
      </c>
      <c r="F11" s="236">
        <f>B11*D11</f>
        <v>30339.06</v>
      </c>
    </row>
    <row r="12" spans="1:6" ht="15.75" x14ac:dyDescent="0.25">
      <c r="A12" s="252" t="s">
        <v>16</v>
      </c>
      <c r="B12" s="234">
        <v>9278</v>
      </c>
      <c r="C12" s="235">
        <f>производство!J13</f>
        <v>3.55</v>
      </c>
      <c r="D12" s="235">
        <f>производство!K13</f>
        <v>3.1</v>
      </c>
      <c r="E12" s="236">
        <f t="shared" ref="E12:E35" si="0">B12*C12</f>
        <v>32936.9</v>
      </c>
      <c r="F12" s="236">
        <f t="shared" ref="F12:F35" si="1">B12*D12</f>
        <v>28761.8</v>
      </c>
    </row>
    <row r="13" spans="1:6" ht="15.75" x14ac:dyDescent="0.25">
      <c r="A13" s="233" t="s">
        <v>17</v>
      </c>
      <c r="B13" s="234">
        <v>19382.3</v>
      </c>
      <c r="C13" s="235">
        <f>производство!J14</f>
        <v>3.57</v>
      </c>
      <c r="D13" s="235">
        <f>производство!K14</f>
        <v>3.1</v>
      </c>
      <c r="E13" s="236">
        <f t="shared" si="0"/>
        <v>69194.811000000002</v>
      </c>
      <c r="F13" s="236">
        <f t="shared" si="1"/>
        <v>60085.13</v>
      </c>
    </row>
    <row r="14" spans="1:6" ht="15.75" x14ac:dyDescent="0.25">
      <c r="A14" s="253" t="s">
        <v>18</v>
      </c>
      <c r="B14" s="234">
        <v>19284</v>
      </c>
      <c r="C14" s="235">
        <f>производство!J15</f>
        <v>3.85</v>
      </c>
      <c r="D14" s="235">
        <f>производство!K15</f>
        <v>3.08</v>
      </c>
      <c r="E14" s="236">
        <f t="shared" si="0"/>
        <v>74243.400000000009</v>
      </c>
      <c r="F14" s="236">
        <f t="shared" si="1"/>
        <v>59394.720000000001</v>
      </c>
    </row>
    <row r="15" spans="1:6" ht="15.75" x14ac:dyDescent="0.25">
      <c r="A15" s="233" t="s">
        <v>19</v>
      </c>
      <c r="B15" s="234">
        <v>12352</v>
      </c>
      <c r="C15" s="235">
        <f>производство!J16</f>
        <v>3.7</v>
      </c>
      <c r="D15" s="235">
        <f>производство!K16</f>
        <v>3</v>
      </c>
      <c r="E15" s="236">
        <f t="shared" si="0"/>
        <v>45702.400000000001</v>
      </c>
      <c r="F15" s="236">
        <f t="shared" si="1"/>
        <v>37056</v>
      </c>
    </row>
    <row r="16" spans="1:6" ht="15.75" x14ac:dyDescent="0.25">
      <c r="A16" s="233" t="s">
        <v>20</v>
      </c>
      <c r="B16" s="234">
        <v>4115</v>
      </c>
      <c r="C16" s="235">
        <f>производство!J17</f>
        <v>3.8</v>
      </c>
      <c r="D16" s="235">
        <f>производство!K17</f>
        <v>3</v>
      </c>
      <c r="E16" s="236">
        <f t="shared" si="0"/>
        <v>15637</v>
      </c>
      <c r="F16" s="236">
        <f t="shared" si="1"/>
        <v>12345</v>
      </c>
    </row>
    <row r="17" spans="1:6" ht="15.75" x14ac:dyDescent="0.25">
      <c r="A17" s="253" t="s">
        <v>21</v>
      </c>
      <c r="B17" s="234">
        <v>2185</v>
      </c>
      <c r="C17" s="235">
        <f>производство!J18</f>
        <v>3.96</v>
      </c>
      <c r="D17" s="235">
        <f>производство!K18</f>
        <v>3.11</v>
      </c>
      <c r="E17" s="236">
        <f t="shared" si="0"/>
        <v>8652.6</v>
      </c>
      <c r="F17" s="236">
        <f t="shared" si="1"/>
        <v>6795.3499999999995</v>
      </c>
    </row>
    <row r="18" spans="1:6" ht="15.75" x14ac:dyDescent="0.25">
      <c r="A18" s="233" t="s">
        <v>22</v>
      </c>
      <c r="B18" s="234">
        <v>15328</v>
      </c>
      <c r="C18" s="235">
        <f>производство!J19</f>
        <v>4.04</v>
      </c>
      <c r="D18" s="235">
        <f>производство!K19</f>
        <v>3.14</v>
      </c>
      <c r="E18" s="236">
        <f t="shared" si="0"/>
        <v>61925.120000000003</v>
      </c>
      <c r="F18" s="236">
        <f t="shared" si="1"/>
        <v>48129.920000000006</v>
      </c>
    </row>
    <row r="19" spans="1:6" ht="15.75" x14ac:dyDescent="0.25">
      <c r="A19" s="247" t="s">
        <v>23</v>
      </c>
      <c r="B19" s="234">
        <v>4590</v>
      </c>
      <c r="C19" s="235">
        <f>производство!J20</f>
        <v>3.83</v>
      </c>
      <c r="D19" s="235">
        <f>производство!K20</f>
        <v>3.15</v>
      </c>
      <c r="E19" s="236">
        <f t="shared" si="0"/>
        <v>17579.7</v>
      </c>
      <c r="F19" s="236">
        <f t="shared" si="1"/>
        <v>14458.5</v>
      </c>
    </row>
    <row r="20" spans="1:6" ht="15.75" x14ac:dyDescent="0.25">
      <c r="A20" s="247" t="s">
        <v>24</v>
      </c>
      <c r="B20" s="234">
        <v>5816</v>
      </c>
      <c r="C20" s="235">
        <f>производство!J21</f>
        <v>3.6</v>
      </c>
      <c r="D20" s="235">
        <f>производство!K21</f>
        <v>3.1</v>
      </c>
      <c r="E20" s="236">
        <f t="shared" si="0"/>
        <v>20937.600000000002</v>
      </c>
      <c r="F20" s="236">
        <f t="shared" si="1"/>
        <v>18029.600000000002</v>
      </c>
    </row>
    <row r="21" spans="1:6" ht="15.75" x14ac:dyDescent="0.25">
      <c r="A21" s="253" t="s">
        <v>25</v>
      </c>
      <c r="B21" s="234">
        <v>7939</v>
      </c>
      <c r="C21" s="235">
        <f>производство!J22</f>
        <v>4.0199999999999996</v>
      </c>
      <c r="D21" s="235">
        <f>производство!K22</f>
        <v>3.13</v>
      </c>
      <c r="E21" s="236">
        <f t="shared" si="0"/>
        <v>31914.779999999995</v>
      </c>
      <c r="F21" s="236">
        <f t="shared" si="1"/>
        <v>24849.07</v>
      </c>
    </row>
    <row r="22" spans="1:6" ht="15.75" x14ac:dyDescent="0.25">
      <c r="A22" s="233" t="s">
        <v>26</v>
      </c>
      <c r="B22" s="234">
        <v>387.2</v>
      </c>
      <c r="C22" s="235">
        <f>производство!J23</f>
        <v>3.6</v>
      </c>
      <c r="D22" s="235">
        <f>производство!K23</f>
        <v>3.1</v>
      </c>
      <c r="E22" s="236">
        <f t="shared" si="0"/>
        <v>1393.92</v>
      </c>
      <c r="F22" s="236">
        <f t="shared" si="1"/>
        <v>1200.32</v>
      </c>
    </row>
    <row r="23" spans="1:6" ht="15.75" x14ac:dyDescent="0.25">
      <c r="A23" s="253" t="s">
        <v>27</v>
      </c>
      <c r="B23" s="234">
        <v>6033</v>
      </c>
      <c r="C23" s="235">
        <f>производство!J24</f>
        <v>3.6</v>
      </c>
      <c r="D23" s="235">
        <f>производство!K24</f>
        <v>3</v>
      </c>
      <c r="E23" s="236">
        <f t="shared" si="0"/>
        <v>21718.799999999999</v>
      </c>
      <c r="F23" s="236">
        <f t="shared" si="1"/>
        <v>18099</v>
      </c>
    </row>
    <row r="24" spans="1:6" ht="15.75" x14ac:dyDescent="0.25">
      <c r="A24" s="246" t="s">
        <v>28</v>
      </c>
      <c r="B24" s="234">
        <v>3968</v>
      </c>
      <c r="C24" s="235">
        <f>производство!J25</f>
        <v>3.74</v>
      </c>
      <c r="D24" s="235">
        <f>производство!K25</f>
        <v>3.02</v>
      </c>
      <c r="E24" s="236">
        <f t="shared" si="0"/>
        <v>14840.320000000002</v>
      </c>
      <c r="F24" s="236">
        <f t="shared" si="1"/>
        <v>11983.36</v>
      </c>
    </row>
    <row r="25" spans="1:6" ht="15.75" x14ac:dyDescent="0.25">
      <c r="A25" s="246" t="s">
        <v>29</v>
      </c>
      <c r="B25" s="234">
        <v>2713</v>
      </c>
      <c r="C25" s="235">
        <f>производство!J26</f>
        <v>3.5</v>
      </c>
      <c r="D25" s="235">
        <f>производство!K26</f>
        <v>3.2</v>
      </c>
      <c r="E25" s="236">
        <f t="shared" si="0"/>
        <v>9495.5</v>
      </c>
      <c r="F25" s="236">
        <f t="shared" si="1"/>
        <v>8681.6</v>
      </c>
    </row>
    <row r="26" spans="1:6" ht="15.75" x14ac:dyDescent="0.25">
      <c r="A26" s="252" t="s">
        <v>30</v>
      </c>
      <c r="B26" s="234">
        <v>5811</v>
      </c>
      <c r="C26" s="235">
        <f>производство!J27</f>
        <v>3.47</v>
      </c>
      <c r="D26" s="235">
        <f>производство!K27</f>
        <v>3.14</v>
      </c>
      <c r="E26" s="236">
        <f t="shared" si="0"/>
        <v>20164.170000000002</v>
      </c>
      <c r="F26" s="236">
        <f t="shared" si="1"/>
        <v>18246.54</v>
      </c>
    </row>
    <row r="27" spans="1:6" ht="15.75" x14ac:dyDescent="0.25">
      <c r="A27" s="252" t="s">
        <v>45</v>
      </c>
      <c r="B27" s="234">
        <v>2897</v>
      </c>
      <c r="C27" s="235">
        <f>производство!J28</f>
        <v>3.49</v>
      </c>
      <c r="D27" s="235">
        <f>производство!K28</f>
        <v>3.12</v>
      </c>
      <c r="E27" s="236">
        <f t="shared" si="0"/>
        <v>10110.530000000001</v>
      </c>
      <c r="F27" s="236">
        <f t="shared" si="1"/>
        <v>9038.64</v>
      </c>
    </row>
    <row r="28" spans="1:6" ht="15.75" x14ac:dyDescent="0.25">
      <c r="A28" s="253" t="s">
        <v>32</v>
      </c>
      <c r="B28" s="234">
        <v>36038</v>
      </c>
      <c r="C28" s="235">
        <f>производство!J29</f>
        <v>3.78</v>
      </c>
      <c r="D28" s="235">
        <f>производство!K29</f>
        <v>3.12</v>
      </c>
      <c r="E28" s="236">
        <f t="shared" si="0"/>
        <v>136223.63999999998</v>
      </c>
      <c r="F28" s="236">
        <f t="shared" si="1"/>
        <v>112438.56</v>
      </c>
    </row>
    <row r="29" spans="1:6" ht="15.75" x14ac:dyDescent="0.25">
      <c r="A29" s="253" t="s">
        <v>33</v>
      </c>
      <c r="B29" s="234">
        <v>18312</v>
      </c>
      <c r="C29" s="235">
        <f>производство!J30</f>
        <v>3.97</v>
      </c>
      <c r="D29" s="235">
        <f>производство!K30</f>
        <v>3.15</v>
      </c>
      <c r="E29" s="236">
        <f t="shared" si="0"/>
        <v>72698.64</v>
      </c>
      <c r="F29" s="236">
        <f t="shared" si="1"/>
        <v>57682.799999999996</v>
      </c>
    </row>
    <row r="30" spans="1:6" ht="15.75" x14ac:dyDescent="0.25">
      <c r="A30" s="233" t="s">
        <v>34</v>
      </c>
      <c r="B30" s="234">
        <v>6890</v>
      </c>
      <c r="C30" s="235">
        <f>производство!J31</f>
        <v>3.91</v>
      </c>
      <c r="D30" s="235">
        <f>производство!K31</f>
        <v>3.2</v>
      </c>
      <c r="E30" s="236">
        <f t="shared" si="0"/>
        <v>26939.9</v>
      </c>
      <c r="F30" s="236">
        <f t="shared" si="1"/>
        <v>22048</v>
      </c>
    </row>
    <row r="31" spans="1:6" ht="15.75" x14ac:dyDescent="0.25">
      <c r="A31" s="233" t="s">
        <v>35</v>
      </c>
      <c r="B31" s="234">
        <v>5287</v>
      </c>
      <c r="C31" s="235">
        <f>производство!J32</f>
        <v>3.75</v>
      </c>
      <c r="D31" s="235">
        <f>производство!K32</f>
        <v>3.07</v>
      </c>
      <c r="E31" s="236">
        <f t="shared" si="0"/>
        <v>19826.25</v>
      </c>
      <c r="F31" s="236">
        <f t="shared" si="1"/>
        <v>16231.089999999998</v>
      </c>
    </row>
    <row r="32" spans="1:6" ht="15.75" x14ac:dyDescent="0.25">
      <c r="A32" s="233" t="s">
        <v>36</v>
      </c>
      <c r="B32" s="234">
        <v>3402</v>
      </c>
      <c r="C32" s="235">
        <f>производство!J33</f>
        <v>3.55</v>
      </c>
      <c r="D32" s="235">
        <f>производство!K33</f>
        <v>3.17</v>
      </c>
      <c r="E32" s="236">
        <f t="shared" si="0"/>
        <v>12077.099999999999</v>
      </c>
      <c r="F32" s="236">
        <f t="shared" si="1"/>
        <v>10784.34</v>
      </c>
    </row>
    <row r="33" spans="1:6" ht="15.75" x14ac:dyDescent="0.25">
      <c r="A33" s="253" t="s">
        <v>37</v>
      </c>
      <c r="B33" s="234">
        <v>3828</v>
      </c>
      <c r="C33" s="235">
        <f>производство!J34</f>
        <v>3.58</v>
      </c>
      <c r="D33" s="235">
        <f>производство!K34</f>
        <v>3.1</v>
      </c>
      <c r="E33" s="236">
        <f t="shared" si="0"/>
        <v>13704.24</v>
      </c>
      <c r="F33" s="236">
        <f t="shared" si="1"/>
        <v>11866.800000000001</v>
      </c>
    </row>
    <row r="34" spans="1:6" ht="15.75" x14ac:dyDescent="0.25">
      <c r="A34" s="233" t="s">
        <v>38</v>
      </c>
      <c r="B34" s="234">
        <v>20385</v>
      </c>
      <c r="C34" s="235">
        <f>производство!J35</f>
        <v>3.88</v>
      </c>
      <c r="D34" s="235">
        <f>производство!K35</f>
        <v>3.2</v>
      </c>
      <c r="E34" s="236">
        <f t="shared" si="0"/>
        <v>79093.8</v>
      </c>
      <c r="F34" s="236">
        <f t="shared" si="1"/>
        <v>65232</v>
      </c>
    </row>
    <row r="35" spans="1:6" ht="15.75" x14ac:dyDescent="0.25">
      <c r="A35" s="233" t="s">
        <v>39</v>
      </c>
      <c r="B35" s="234">
        <v>7506.5</v>
      </c>
      <c r="C35" s="235">
        <f>производство!J36</f>
        <v>3.75</v>
      </c>
      <c r="D35" s="235">
        <f>производство!K36</f>
        <v>3.1</v>
      </c>
      <c r="E35" s="236">
        <f t="shared" si="0"/>
        <v>28149.375</v>
      </c>
      <c r="F35" s="236">
        <f t="shared" si="1"/>
        <v>23270.15</v>
      </c>
    </row>
    <row r="36" spans="1:6" ht="15.75" x14ac:dyDescent="0.25">
      <c r="A36" s="51"/>
      <c r="B36" s="52"/>
      <c r="C36" s="53"/>
      <c r="D36" s="53"/>
      <c r="F36" s="50"/>
    </row>
    <row r="37" spans="1:6" ht="15.75" x14ac:dyDescent="0.25">
      <c r="A37" s="55" t="s">
        <v>40</v>
      </c>
      <c r="B37" s="56">
        <f>SUM(B11:B36)</f>
        <v>233005</v>
      </c>
      <c r="C37" s="53">
        <f>E37/B37</f>
        <v>3.7653919701293961</v>
      </c>
      <c r="D37" s="53">
        <f>F37/B37</f>
        <v>3.1203079333061523</v>
      </c>
      <c r="E37" s="50">
        <f>SUM(E11:E35)</f>
        <v>877355.15599999996</v>
      </c>
      <c r="F37" s="50">
        <f>SUM(F11:F35)</f>
        <v>727047.35</v>
      </c>
    </row>
    <row r="38" spans="1:6" ht="15.75" x14ac:dyDescent="0.25">
      <c r="A38" s="57"/>
      <c r="B38" s="56"/>
      <c r="C38" s="53"/>
      <c r="D38" s="53"/>
      <c r="E38" s="50"/>
      <c r="F38" s="50"/>
    </row>
    <row r="39" spans="1:6" ht="15.75" x14ac:dyDescent="0.25">
      <c r="A39" s="6"/>
      <c r="B39" s="56"/>
      <c r="C39" s="53"/>
      <c r="D39" s="53"/>
      <c r="E39" s="50"/>
      <c r="F39" s="50"/>
    </row>
    <row r="40" spans="1:6" ht="15.75" x14ac:dyDescent="0.25">
      <c r="A40" s="58" t="s">
        <v>40</v>
      </c>
      <c r="B40" s="56">
        <f>B37+B6</f>
        <v>252519.2</v>
      </c>
      <c r="C40" s="53">
        <f>E40/B40</f>
        <v>3.7518380146935359</v>
      </c>
      <c r="D40" s="53">
        <f>F40/B40</f>
        <v>3.1264663835462807</v>
      </c>
      <c r="E40" s="50">
        <f>E6+E37</f>
        <v>947411.13399999996</v>
      </c>
      <c r="F40" s="50">
        <f>F6+F37</f>
        <v>789492.79</v>
      </c>
    </row>
  </sheetData>
  <mergeCells count="4">
    <mergeCell ref="B2:B4"/>
    <mergeCell ref="C2:D2"/>
    <mergeCell ref="E2:E4"/>
    <mergeCell ref="F2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0"/>
  <sheetViews>
    <sheetView topLeftCell="A7" workbookViewId="0">
      <selection activeCell="I35" sqref="I35"/>
    </sheetView>
  </sheetViews>
  <sheetFormatPr defaultRowHeight="15" x14ac:dyDescent="0.25"/>
  <cols>
    <col min="1" max="1" width="40.5703125" customWidth="1"/>
    <col min="2" max="2" width="11.5703125" customWidth="1"/>
    <col min="6" max="6" width="10.5703125" customWidth="1"/>
    <col min="10" max="10" width="13.28515625" customWidth="1"/>
  </cols>
  <sheetData>
    <row r="1" spans="1:10" ht="18.75" x14ac:dyDescent="0.3">
      <c r="A1" s="4" t="s">
        <v>47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15.75" x14ac:dyDescent="0.25">
      <c r="A2" s="60" t="s">
        <v>2</v>
      </c>
      <c r="B2" s="272" t="s">
        <v>48</v>
      </c>
      <c r="C2" s="273"/>
      <c r="D2" s="273"/>
      <c r="E2" s="274"/>
      <c r="F2" s="275" t="s">
        <v>49</v>
      </c>
      <c r="G2" s="275"/>
      <c r="H2" s="275"/>
      <c r="I2" s="276"/>
      <c r="J2" s="275"/>
    </row>
    <row r="3" spans="1:10" ht="15.75" x14ac:dyDescent="0.25">
      <c r="A3" s="61"/>
      <c r="B3" s="264" t="s">
        <v>55</v>
      </c>
      <c r="C3" s="263" t="s">
        <v>290</v>
      </c>
      <c r="D3" s="263"/>
      <c r="E3" s="264" t="s">
        <v>42</v>
      </c>
      <c r="F3" s="264" t="s">
        <v>55</v>
      </c>
      <c r="G3" s="263" t="s">
        <v>291</v>
      </c>
      <c r="H3" s="263"/>
      <c r="I3" s="264" t="s">
        <v>42</v>
      </c>
      <c r="J3" s="277" t="s">
        <v>289</v>
      </c>
    </row>
    <row r="4" spans="1:10" ht="15.75" x14ac:dyDescent="0.25">
      <c r="A4" s="62"/>
      <c r="B4" s="265"/>
      <c r="C4" s="14">
        <v>2022</v>
      </c>
      <c r="D4" s="10">
        <v>2023</v>
      </c>
      <c r="E4" s="265"/>
      <c r="F4" s="265"/>
      <c r="G4" s="14">
        <v>2022</v>
      </c>
      <c r="H4" s="10">
        <v>2023</v>
      </c>
      <c r="I4" s="265"/>
      <c r="J4" s="278"/>
    </row>
    <row r="5" spans="1:10" ht="15.75" x14ac:dyDescent="0.25">
      <c r="A5" s="16" t="s">
        <v>11</v>
      </c>
      <c r="B5" s="59"/>
      <c r="C5" s="63"/>
      <c r="D5" s="19"/>
      <c r="E5" s="18"/>
      <c r="F5" s="18"/>
      <c r="G5" s="64"/>
      <c r="H5" s="19"/>
      <c r="I5" s="18"/>
      <c r="J5" s="18"/>
    </row>
    <row r="6" spans="1:10" ht="15.75" x14ac:dyDescent="0.25">
      <c r="A6" s="228" t="s">
        <v>12</v>
      </c>
      <c r="B6" s="250">
        <v>4632</v>
      </c>
      <c r="C6" s="251">
        <v>4530</v>
      </c>
      <c r="D6" s="251">
        <v>4511</v>
      </c>
      <c r="E6" s="239">
        <f>D6/C6*100</f>
        <v>99.580573951434886</v>
      </c>
      <c r="F6" s="229">
        <v>2055</v>
      </c>
      <c r="G6" s="251">
        <v>2042</v>
      </c>
      <c r="H6" s="251">
        <v>2055</v>
      </c>
      <c r="I6" s="239">
        <f>H6/G6*100</f>
        <v>100.63663075416258</v>
      </c>
      <c r="J6" s="229">
        <f>H6-F6</f>
        <v>0</v>
      </c>
    </row>
    <row r="7" spans="1:10" ht="15.75" x14ac:dyDescent="0.25">
      <c r="A7" s="25" t="s">
        <v>13</v>
      </c>
      <c r="B7" s="68">
        <f>B6/B40*100</f>
        <v>7.1062563284342311</v>
      </c>
      <c r="C7" s="68">
        <f>C6/C40*100</f>
        <v>6.8831385896403443</v>
      </c>
      <c r="D7" s="69">
        <f>D6/D40*100</f>
        <v>6.8291575202482777</v>
      </c>
      <c r="E7" s="26"/>
      <c r="F7" s="26">
        <f>F6/F40*100</f>
        <v>6.6642884939680886</v>
      </c>
      <c r="G7" s="68">
        <f>G6/G40*100</f>
        <v>6.8569509738079253</v>
      </c>
      <c r="H7" s="69">
        <f>H6/H40*100</f>
        <v>6.7343929215140097</v>
      </c>
      <c r="I7" s="26"/>
      <c r="J7" s="14"/>
    </row>
    <row r="8" spans="1:10" ht="15.75" x14ac:dyDescent="0.25">
      <c r="A8" s="25"/>
      <c r="B8" s="26"/>
      <c r="C8" s="68"/>
      <c r="D8" s="29"/>
      <c r="E8" s="26"/>
      <c r="F8" s="26"/>
      <c r="G8" s="68"/>
      <c r="H8" s="29"/>
      <c r="I8" s="14"/>
      <c r="J8" s="14"/>
    </row>
    <row r="9" spans="1:10" ht="15.75" x14ac:dyDescent="0.25">
      <c r="A9" s="25"/>
      <c r="B9" s="18"/>
      <c r="C9" s="64"/>
      <c r="D9" s="19"/>
      <c r="E9" s="67"/>
      <c r="F9" s="18"/>
      <c r="G9" s="64"/>
      <c r="H9" s="19"/>
      <c r="I9" s="18"/>
      <c r="J9" s="18"/>
    </row>
    <row r="10" spans="1:10" ht="15.75" x14ac:dyDescent="0.25">
      <c r="A10" s="70" t="s">
        <v>14</v>
      </c>
      <c r="B10" s="18"/>
      <c r="C10" s="64"/>
      <c r="D10" s="19"/>
      <c r="E10" s="67"/>
      <c r="F10" s="18"/>
      <c r="G10" s="64"/>
      <c r="H10" s="19"/>
      <c r="I10" s="18"/>
      <c r="J10" s="18"/>
    </row>
    <row r="11" spans="1:10" ht="15.75" x14ac:dyDescent="0.25">
      <c r="A11" s="228" t="s">
        <v>50</v>
      </c>
      <c r="B11" s="229">
        <v>2136</v>
      </c>
      <c r="C11" s="238">
        <v>2160</v>
      </c>
      <c r="D11" s="238">
        <v>2192</v>
      </c>
      <c r="E11" s="239">
        <f>D11/C11*100</f>
        <v>101.48148148148148</v>
      </c>
      <c r="F11" s="229">
        <v>860</v>
      </c>
      <c r="G11" s="238">
        <v>860</v>
      </c>
      <c r="H11" s="238">
        <v>860</v>
      </c>
      <c r="I11" s="239">
        <f>H11/G11*100</f>
        <v>100</v>
      </c>
      <c r="J11" s="229">
        <f>H11-F11</f>
        <v>0</v>
      </c>
    </row>
    <row r="12" spans="1:10" ht="15.75" x14ac:dyDescent="0.25">
      <c r="A12" s="228" t="s">
        <v>16</v>
      </c>
      <c r="B12" s="229">
        <v>4578</v>
      </c>
      <c r="C12" s="238">
        <v>4567</v>
      </c>
      <c r="D12" s="238">
        <v>5144</v>
      </c>
      <c r="E12" s="239">
        <f t="shared" ref="E12:E38" si="0">D12/C12*100</f>
        <v>112.63411429822641</v>
      </c>
      <c r="F12" s="229">
        <v>2457</v>
      </c>
      <c r="G12" s="238">
        <v>2273</v>
      </c>
      <c r="H12" s="238">
        <v>2457</v>
      </c>
      <c r="I12" s="239">
        <f t="shared" ref="I12:I38" si="1">H12/G12*100</f>
        <v>108.09502859656841</v>
      </c>
      <c r="J12" s="229">
        <f t="shared" ref="J12:J38" si="2">H12-F12</f>
        <v>0</v>
      </c>
    </row>
    <row r="13" spans="1:10" ht="15.75" x14ac:dyDescent="0.25">
      <c r="A13" s="228" t="s">
        <v>17</v>
      </c>
      <c r="B13" s="229">
        <v>4785</v>
      </c>
      <c r="C13" s="238">
        <v>4915</v>
      </c>
      <c r="D13" s="238">
        <v>4840</v>
      </c>
      <c r="E13" s="239">
        <f t="shared" si="0"/>
        <v>98.474059003051877</v>
      </c>
      <c r="F13" s="229">
        <v>2180</v>
      </c>
      <c r="G13" s="238">
        <v>2180</v>
      </c>
      <c r="H13" s="238">
        <v>2180</v>
      </c>
      <c r="I13" s="239">
        <f t="shared" si="1"/>
        <v>100</v>
      </c>
      <c r="J13" s="229">
        <f t="shared" si="2"/>
        <v>0</v>
      </c>
    </row>
    <row r="14" spans="1:10" ht="15.75" x14ac:dyDescent="0.25">
      <c r="A14" s="228" t="s">
        <v>18</v>
      </c>
      <c r="B14" s="229">
        <v>3148</v>
      </c>
      <c r="C14" s="238">
        <v>3102</v>
      </c>
      <c r="D14" s="238">
        <v>3324</v>
      </c>
      <c r="E14" s="239">
        <f t="shared" si="0"/>
        <v>107.15667311411991</v>
      </c>
      <c r="F14" s="229">
        <v>1430</v>
      </c>
      <c r="G14" s="238">
        <v>1430</v>
      </c>
      <c r="H14" s="238">
        <v>1520</v>
      </c>
      <c r="I14" s="239">
        <f t="shared" si="1"/>
        <v>106.29370629370629</v>
      </c>
      <c r="J14" s="229">
        <f t="shared" si="2"/>
        <v>90</v>
      </c>
    </row>
    <row r="15" spans="1:10" ht="15.75" x14ac:dyDescent="0.25">
      <c r="A15" s="228" t="s">
        <v>19</v>
      </c>
      <c r="B15" s="229">
        <v>1410</v>
      </c>
      <c r="C15" s="238">
        <v>1388</v>
      </c>
      <c r="D15" s="238">
        <v>1359</v>
      </c>
      <c r="E15" s="239">
        <f t="shared" si="0"/>
        <v>97.910662824207492</v>
      </c>
      <c r="F15" s="229">
        <v>556</v>
      </c>
      <c r="G15" s="238">
        <v>556</v>
      </c>
      <c r="H15" s="238">
        <v>556</v>
      </c>
      <c r="I15" s="239">
        <f t="shared" si="1"/>
        <v>100</v>
      </c>
      <c r="J15" s="229">
        <f t="shared" si="2"/>
        <v>0</v>
      </c>
    </row>
    <row r="16" spans="1:10" ht="15.75" x14ac:dyDescent="0.25">
      <c r="A16" s="228" t="s">
        <v>20</v>
      </c>
      <c r="B16" s="229">
        <v>785</v>
      </c>
      <c r="C16" s="238">
        <v>749</v>
      </c>
      <c r="D16" s="238">
        <v>788</v>
      </c>
      <c r="E16" s="239">
        <f t="shared" si="0"/>
        <v>105.20694259012015</v>
      </c>
      <c r="F16" s="229">
        <v>334</v>
      </c>
      <c r="G16" s="238">
        <v>304</v>
      </c>
      <c r="H16" s="238">
        <v>334</v>
      </c>
      <c r="I16" s="239">
        <f t="shared" si="1"/>
        <v>109.86842105263158</v>
      </c>
      <c r="J16" s="229">
        <f t="shared" si="2"/>
        <v>0</v>
      </c>
    </row>
    <row r="17" spans="1:10" ht="15.75" x14ac:dyDescent="0.25">
      <c r="A17" s="228" t="s">
        <v>21</v>
      </c>
      <c r="B17" s="229">
        <v>4146</v>
      </c>
      <c r="C17" s="238">
        <v>4094</v>
      </c>
      <c r="D17" s="238">
        <v>3924</v>
      </c>
      <c r="E17" s="239">
        <f t="shared" si="0"/>
        <v>95.847581827064005</v>
      </c>
      <c r="F17" s="229">
        <v>2017</v>
      </c>
      <c r="G17" s="238">
        <v>2012</v>
      </c>
      <c r="H17" s="238">
        <v>2017</v>
      </c>
      <c r="I17" s="239">
        <f t="shared" si="1"/>
        <v>100.24850894632206</v>
      </c>
      <c r="J17" s="229">
        <f t="shared" si="2"/>
        <v>0</v>
      </c>
    </row>
    <row r="18" spans="1:10" ht="15.75" x14ac:dyDescent="0.25">
      <c r="A18" s="228" t="s">
        <v>22</v>
      </c>
      <c r="B18" s="229">
        <v>1446</v>
      </c>
      <c r="C18" s="238">
        <v>1376</v>
      </c>
      <c r="D18" s="238">
        <v>1493</v>
      </c>
      <c r="E18" s="239">
        <f t="shared" si="0"/>
        <v>108.50290697674419</v>
      </c>
      <c r="F18" s="229">
        <v>627</v>
      </c>
      <c r="G18" s="238">
        <v>571</v>
      </c>
      <c r="H18" s="238">
        <v>627</v>
      </c>
      <c r="I18" s="239">
        <f t="shared" si="1"/>
        <v>109.80735551663747</v>
      </c>
      <c r="J18" s="229">
        <f t="shared" si="2"/>
        <v>0</v>
      </c>
    </row>
    <row r="19" spans="1:10" ht="15.75" x14ac:dyDescent="0.25">
      <c r="A19" s="228" t="s">
        <v>23</v>
      </c>
      <c r="B19" s="229">
        <v>1952</v>
      </c>
      <c r="C19" s="238">
        <v>1806</v>
      </c>
      <c r="D19" s="238">
        <v>1755</v>
      </c>
      <c r="E19" s="239">
        <f t="shared" si="0"/>
        <v>97.176079734219272</v>
      </c>
      <c r="F19" s="229">
        <v>841</v>
      </c>
      <c r="G19" s="238">
        <v>807</v>
      </c>
      <c r="H19" s="238">
        <v>841</v>
      </c>
      <c r="I19" s="239">
        <f t="shared" si="1"/>
        <v>104.21313506815366</v>
      </c>
      <c r="J19" s="229">
        <f t="shared" si="2"/>
        <v>0</v>
      </c>
    </row>
    <row r="20" spans="1:10" ht="15.75" x14ac:dyDescent="0.25">
      <c r="A20" s="228" t="s">
        <v>24</v>
      </c>
      <c r="B20" s="229">
        <v>2041</v>
      </c>
      <c r="C20" s="238">
        <v>2104</v>
      </c>
      <c r="D20" s="238">
        <v>2092</v>
      </c>
      <c r="E20" s="239">
        <f t="shared" si="0"/>
        <v>99.429657794676814</v>
      </c>
      <c r="F20" s="229">
        <v>930</v>
      </c>
      <c r="G20" s="238">
        <v>920</v>
      </c>
      <c r="H20" s="238">
        <v>930</v>
      </c>
      <c r="I20" s="239">
        <f t="shared" si="1"/>
        <v>101.08695652173914</v>
      </c>
      <c r="J20" s="229">
        <f t="shared" si="2"/>
        <v>0</v>
      </c>
    </row>
    <row r="21" spans="1:10" ht="15.75" x14ac:dyDescent="0.25">
      <c r="A21" s="228" t="s">
        <v>25</v>
      </c>
      <c r="B21" s="229">
        <v>206</v>
      </c>
      <c r="C21" s="238">
        <v>214</v>
      </c>
      <c r="D21" s="238">
        <v>210</v>
      </c>
      <c r="E21" s="239">
        <f t="shared" si="0"/>
        <v>98.130841121495322</v>
      </c>
      <c r="F21" s="229">
        <v>86</v>
      </c>
      <c r="G21" s="238">
        <v>100</v>
      </c>
      <c r="H21" s="238">
        <v>86</v>
      </c>
      <c r="I21" s="239">
        <f t="shared" si="1"/>
        <v>86</v>
      </c>
      <c r="J21" s="229">
        <f t="shared" si="2"/>
        <v>0</v>
      </c>
    </row>
    <row r="22" spans="1:10" ht="15.75" x14ac:dyDescent="0.25">
      <c r="A22" s="228" t="s">
        <v>51</v>
      </c>
      <c r="B22" s="229">
        <v>1842</v>
      </c>
      <c r="C22" s="238">
        <v>1960</v>
      </c>
      <c r="D22" s="238">
        <v>1757</v>
      </c>
      <c r="E22" s="239">
        <f t="shared" si="0"/>
        <v>89.642857142857153</v>
      </c>
      <c r="F22" s="229">
        <v>940</v>
      </c>
      <c r="G22" s="238">
        <v>900</v>
      </c>
      <c r="H22" s="238">
        <v>940</v>
      </c>
      <c r="I22" s="239">
        <f t="shared" si="1"/>
        <v>104.44444444444446</v>
      </c>
      <c r="J22" s="229">
        <f t="shared" si="2"/>
        <v>0</v>
      </c>
    </row>
    <row r="23" spans="1:10" ht="15.75" x14ac:dyDescent="0.25">
      <c r="A23" s="228" t="s">
        <v>27</v>
      </c>
      <c r="B23" s="229">
        <v>1472</v>
      </c>
      <c r="C23" s="238">
        <v>1607</v>
      </c>
      <c r="D23" s="238">
        <v>1330</v>
      </c>
      <c r="E23" s="239">
        <f t="shared" si="0"/>
        <v>82.762912258867459</v>
      </c>
      <c r="F23" s="229">
        <v>640</v>
      </c>
      <c r="G23" s="238">
        <v>640</v>
      </c>
      <c r="H23" s="238">
        <v>640</v>
      </c>
      <c r="I23" s="239">
        <f t="shared" si="1"/>
        <v>100</v>
      </c>
      <c r="J23" s="229">
        <f t="shared" si="2"/>
        <v>0</v>
      </c>
    </row>
    <row r="24" spans="1:10" ht="15.75" x14ac:dyDescent="0.25">
      <c r="A24" s="228" t="s">
        <v>28</v>
      </c>
      <c r="B24" s="229">
        <v>834</v>
      </c>
      <c r="C24" s="238">
        <v>868</v>
      </c>
      <c r="D24" s="238">
        <v>842</v>
      </c>
      <c r="E24" s="239">
        <f t="shared" si="0"/>
        <v>97.004608294930875</v>
      </c>
      <c r="F24" s="229">
        <v>431</v>
      </c>
      <c r="G24" s="238">
        <v>431</v>
      </c>
      <c r="H24" s="238">
        <v>431</v>
      </c>
      <c r="I24" s="239">
        <f t="shared" si="1"/>
        <v>100</v>
      </c>
      <c r="J24" s="229">
        <f t="shared" si="2"/>
        <v>0</v>
      </c>
    </row>
    <row r="25" spans="1:10" ht="15.75" x14ac:dyDescent="0.25">
      <c r="A25" s="228" t="s">
        <v>29</v>
      </c>
      <c r="B25" s="229">
        <v>1318</v>
      </c>
      <c r="C25" s="238">
        <v>1322</v>
      </c>
      <c r="D25" s="238">
        <v>1389</v>
      </c>
      <c r="E25" s="239">
        <f t="shared" si="0"/>
        <v>105.06807866868382</v>
      </c>
      <c r="F25" s="229">
        <v>692</v>
      </c>
      <c r="G25" s="238">
        <v>691</v>
      </c>
      <c r="H25" s="238">
        <v>692</v>
      </c>
      <c r="I25" s="239">
        <f t="shared" si="1"/>
        <v>100.14471780028944</v>
      </c>
      <c r="J25" s="229">
        <f t="shared" si="2"/>
        <v>0</v>
      </c>
    </row>
    <row r="26" spans="1:10" ht="15.75" x14ac:dyDescent="0.25">
      <c r="A26" s="228" t="s">
        <v>30</v>
      </c>
      <c r="B26" s="229">
        <v>831</v>
      </c>
      <c r="C26" s="238">
        <v>865</v>
      </c>
      <c r="D26" s="238">
        <v>790</v>
      </c>
      <c r="E26" s="239">
        <f t="shared" si="0"/>
        <v>91.329479768786129</v>
      </c>
      <c r="F26" s="229">
        <v>437</v>
      </c>
      <c r="G26" s="238">
        <v>437</v>
      </c>
      <c r="H26" s="238">
        <v>437</v>
      </c>
      <c r="I26" s="239">
        <f t="shared" si="1"/>
        <v>100</v>
      </c>
      <c r="J26" s="229">
        <f t="shared" si="2"/>
        <v>0</v>
      </c>
    </row>
    <row r="27" spans="1:10" ht="15.75" x14ac:dyDescent="0.25">
      <c r="A27" s="228" t="s">
        <v>31</v>
      </c>
      <c r="B27" s="229">
        <v>8320</v>
      </c>
      <c r="C27" s="238">
        <v>8359</v>
      </c>
      <c r="D27" s="238">
        <v>8502</v>
      </c>
      <c r="E27" s="239">
        <f>D27/C27*100</f>
        <v>101.71073094867806</v>
      </c>
      <c r="F27" s="229">
        <v>4570</v>
      </c>
      <c r="G27" s="238">
        <v>4065</v>
      </c>
      <c r="H27" s="238">
        <v>4199</v>
      </c>
      <c r="I27" s="239">
        <f>H27/G27*100</f>
        <v>103.29643296432964</v>
      </c>
      <c r="J27" s="229">
        <f>H27-F27</f>
        <v>-371</v>
      </c>
    </row>
    <row r="28" spans="1:10" ht="15.75" x14ac:dyDescent="0.25">
      <c r="A28" s="228" t="s">
        <v>32</v>
      </c>
      <c r="B28" s="229">
        <v>5456</v>
      </c>
      <c r="C28" s="238">
        <v>5449</v>
      </c>
      <c r="D28" s="238">
        <v>5457</v>
      </c>
      <c r="E28" s="239">
        <f t="shared" si="0"/>
        <v>100.14681592952834</v>
      </c>
      <c r="F28" s="229">
        <v>2095</v>
      </c>
      <c r="G28" s="238">
        <v>2050</v>
      </c>
      <c r="H28" s="238">
        <v>2095</v>
      </c>
      <c r="I28" s="239">
        <f t="shared" si="1"/>
        <v>102.19512195121952</v>
      </c>
      <c r="J28" s="229">
        <f t="shared" si="2"/>
        <v>0</v>
      </c>
    </row>
    <row r="29" spans="1:10" ht="15.75" x14ac:dyDescent="0.25">
      <c r="A29" s="228" t="s">
        <v>52</v>
      </c>
      <c r="B29" s="229">
        <v>2076</v>
      </c>
      <c r="C29" s="238">
        <v>2170</v>
      </c>
      <c r="D29" s="238">
        <v>2186</v>
      </c>
      <c r="E29" s="239">
        <f t="shared" si="0"/>
        <v>100.73732718894009</v>
      </c>
      <c r="F29" s="229">
        <v>984</v>
      </c>
      <c r="G29" s="238">
        <v>984</v>
      </c>
      <c r="H29" s="238">
        <v>984</v>
      </c>
      <c r="I29" s="239">
        <f t="shared" si="1"/>
        <v>100</v>
      </c>
      <c r="J29" s="229">
        <f t="shared" si="2"/>
        <v>0</v>
      </c>
    </row>
    <row r="30" spans="1:10" ht="15.75" x14ac:dyDescent="0.25">
      <c r="A30" s="228" t="s">
        <v>34</v>
      </c>
      <c r="B30" s="229">
        <v>1592</v>
      </c>
      <c r="C30" s="238">
        <v>1680</v>
      </c>
      <c r="D30" s="238">
        <v>1648</v>
      </c>
      <c r="E30" s="239">
        <f t="shared" si="0"/>
        <v>98.095238095238088</v>
      </c>
      <c r="F30" s="229">
        <v>1000</v>
      </c>
      <c r="G30" s="238">
        <v>1000</v>
      </c>
      <c r="H30" s="238">
        <v>1000</v>
      </c>
      <c r="I30" s="239">
        <f t="shared" si="1"/>
        <v>100</v>
      </c>
      <c r="J30" s="229">
        <f t="shared" si="2"/>
        <v>0</v>
      </c>
    </row>
    <row r="31" spans="1:10" ht="15.75" x14ac:dyDescent="0.25">
      <c r="A31" s="228" t="s">
        <v>35</v>
      </c>
      <c r="B31" s="229">
        <v>840</v>
      </c>
      <c r="C31" s="238">
        <v>850</v>
      </c>
      <c r="D31" s="238">
        <v>807</v>
      </c>
      <c r="E31" s="239">
        <f t="shared" si="0"/>
        <v>94.941176470588246</v>
      </c>
      <c r="F31" s="229">
        <v>450</v>
      </c>
      <c r="G31" s="238">
        <v>446</v>
      </c>
      <c r="H31" s="238">
        <v>450</v>
      </c>
      <c r="I31" s="239">
        <f t="shared" si="1"/>
        <v>100.89686098654708</v>
      </c>
      <c r="J31" s="229">
        <f t="shared" si="2"/>
        <v>0</v>
      </c>
    </row>
    <row r="32" spans="1:10" ht="15.75" x14ac:dyDescent="0.25">
      <c r="A32" s="228" t="s">
        <v>36</v>
      </c>
      <c r="B32" s="229">
        <v>1416</v>
      </c>
      <c r="C32" s="238">
        <v>1437</v>
      </c>
      <c r="D32" s="238">
        <v>1424</v>
      </c>
      <c r="E32" s="239">
        <f t="shared" si="0"/>
        <v>99.095337508698677</v>
      </c>
      <c r="F32" s="229">
        <v>663</v>
      </c>
      <c r="G32" s="238">
        <v>570</v>
      </c>
      <c r="H32" s="238">
        <v>623</v>
      </c>
      <c r="I32" s="239">
        <f t="shared" si="1"/>
        <v>109.2982456140351</v>
      </c>
      <c r="J32" s="229">
        <f t="shared" si="2"/>
        <v>-40</v>
      </c>
    </row>
    <row r="33" spans="1:10" ht="15.75" x14ac:dyDescent="0.25">
      <c r="A33" s="228" t="s">
        <v>37</v>
      </c>
      <c r="B33" s="229">
        <v>4862</v>
      </c>
      <c r="C33" s="238">
        <v>4995</v>
      </c>
      <c r="D33" s="238">
        <v>5028</v>
      </c>
      <c r="E33" s="239">
        <f t="shared" si="0"/>
        <v>100.66066066066067</v>
      </c>
      <c r="F33" s="229">
        <v>2000</v>
      </c>
      <c r="G33" s="238">
        <v>1950</v>
      </c>
      <c r="H33" s="238">
        <v>2000</v>
      </c>
      <c r="I33" s="239">
        <f t="shared" si="1"/>
        <v>102.56410256410255</v>
      </c>
      <c r="J33" s="229">
        <f t="shared" si="2"/>
        <v>0</v>
      </c>
    </row>
    <row r="34" spans="1:10" ht="20.25" customHeight="1" x14ac:dyDescent="0.25">
      <c r="A34" s="237" t="s">
        <v>53</v>
      </c>
      <c r="B34" s="229">
        <v>1774</v>
      </c>
      <c r="C34" s="238">
        <v>1918</v>
      </c>
      <c r="D34" s="238">
        <v>1992</v>
      </c>
      <c r="E34" s="239">
        <f t="shared" si="0"/>
        <v>103.85818561001044</v>
      </c>
      <c r="F34" s="229">
        <v>1001</v>
      </c>
      <c r="G34" s="238">
        <v>1001</v>
      </c>
      <c r="H34" s="238">
        <v>1001</v>
      </c>
      <c r="I34" s="239">
        <f t="shared" si="1"/>
        <v>100</v>
      </c>
      <c r="J34" s="229">
        <f t="shared" si="2"/>
        <v>0</v>
      </c>
    </row>
    <row r="35" spans="1:10" ht="21" customHeight="1" x14ac:dyDescent="0.25">
      <c r="A35" s="237" t="s">
        <v>39</v>
      </c>
      <c r="B35" s="229">
        <v>1284</v>
      </c>
      <c r="C35" s="238">
        <v>1328</v>
      </c>
      <c r="D35" s="238">
        <v>1271</v>
      </c>
      <c r="E35" s="239">
        <f t="shared" si="0"/>
        <v>95.707831325301214</v>
      </c>
      <c r="F35" s="229">
        <v>560</v>
      </c>
      <c r="G35" s="238">
        <v>560</v>
      </c>
      <c r="H35" s="238">
        <v>560</v>
      </c>
      <c r="I35" s="239">
        <f t="shared" si="1"/>
        <v>100</v>
      </c>
      <c r="J35" s="229">
        <f t="shared" si="2"/>
        <v>0</v>
      </c>
    </row>
    <row r="36" spans="1:10" ht="15.75" x14ac:dyDescent="0.25">
      <c r="A36" s="71"/>
      <c r="B36" s="30"/>
      <c r="C36" s="64"/>
      <c r="D36" s="66"/>
      <c r="E36" s="67"/>
      <c r="F36" s="30"/>
      <c r="G36" s="64"/>
      <c r="H36" s="66"/>
      <c r="I36" s="67"/>
      <c r="J36" s="18"/>
    </row>
    <row r="37" spans="1:10" ht="15.75" x14ac:dyDescent="0.25">
      <c r="A37" s="16" t="s">
        <v>40</v>
      </c>
      <c r="B37" s="14">
        <f>SUM(B11:B36)</f>
        <v>60550</v>
      </c>
      <c r="C37" s="39">
        <f>SUM(C11:C36)</f>
        <v>61283</v>
      </c>
      <c r="D37" s="10">
        <f>SUM(D11:D36)</f>
        <v>61544</v>
      </c>
      <c r="E37" s="67">
        <f t="shared" si="0"/>
        <v>100.42589298826753</v>
      </c>
      <c r="F37" s="14">
        <f>SUM(F11:F36)</f>
        <v>28781</v>
      </c>
      <c r="G37" s="39">
        <f>SUM(G11:G36)</f>
        <v>27738</v>
      </c>
      <c r="H37" s="10">
        <f>SUM(H11:H36)</f>
        <v>28460</v>
      </c>
      <c r="I37" s="67">
        <f t="shared" si="1"/>
        <v>102.60292739202539</v>
      </c>
      <c r="J37" s="18">
        <f t="shared" si="2"/>
        <v>-321</v>
      </c>
    </row>
    <row r="38" spans="1:10" ht="15.75" x14ac:dyDescent="0.25">
      <c r="A38" s="42" t="s">
        <v>13</v>
      </c>
      <c r="B38" s="26">
        <f>B37/B40*100</f>
        <v>92.893743671565758</v>
      </c>
      <c r="C38" s="69">
        <f>C37/C40*100</f>
        <v>93.116861410359647</v>
      </c>
      <c r="D38" s="69">
        <f>D37/D40*100</f>
        <v>93.170842479751727</v>
      </c>
      <c r="E38" s="67">
        <f t="shared" si="0"/>
        <v>100.05797131537133</v>
      </c>
      <c r="F38" s="26">
        <f>F37/F40*100</f>
        <v>93.335711506031913</v>
      </c>
      <c r="G38" s="68">
        <f>G37/G40*100</f>
        <v>93.143049026192074</v>
      </c>
      <c r="H38" s="69">
        <f>H37/H40*100</f>
        <v>93.265607078485985</v>
      </c>
      <c r="I38" s="67">
        <f t="shared" si="1"/>
        <v>100.13158045992185</v>
      </c>
      <c r="J38" s="67">
        <f t="shared" si="2"/>
        <v>-7.0104427545928161E-2</v>
      </c>
    </row>
    <row r="39" spans="1:10" ht="15.75" x14ac:dyDescent="0.25">
      <c r="A39" s="42"/>
      <c r="B39" s="26"/>
      <c r="C39" s="68"/>
      <c r="D39" s="29"/>
      <c r="E39" s="67"/>
      <c r="F39" s="26"/>
      <c r="G39" s="68"/>
      <c r="H39" s="29"/>
      <c r="I39" s="67"/>
      <c r="J39" s="18"/>
    </row>
    <row r="40" spans="1:10" ht="15.75" x14ac:dyDescent="0.25">
      <c r="A40" s="72" t="s">
        <v>54</v>
      </c>
      <c r="B40" s="72">
        <f>B37+B6</f>
        <v>65182</v>
      </c>
      <c r="C40" s="72">
        <f>C37+C6</f>
        <v>65813</v>
      </c>
      <c r="D40" s="72">
        <f>D37+D6</f>
        <v>66055</v>
      </c>
      <c r="E40" s="67">
        <f>D40/C40*100</f>
        <v>100.36770850743775</v>
      </c>
      <c r="F40" s="73">
        <f>F37+F6</f>
        <v>30836</v>
      </c>
      <c r="G40" s="42">
        <f>G37+G6</f>
        <v>29780</v>
      </c>
      <c r="H40" s="72">
        <f>H37+H6</f>
        <v>30515</v>
      </c>
      <c r="I40" s="67">
        <f>H40/G40*100</f>
        <v>102.46809939556749</v>
      </c>
      <c r="J40" s="18">
        <f>H40-F40</f>
        <v>-321</v>
      </c>
    </row>
  </sheetData>
  <mergeCells count="9">
    <mergeCell ref="B2:E2"/>
    <mergeCell ref="F2:J2"/>
    <mergeCell ref="B3:B4"/>
    <mergeCell ref="C3:D3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2"/>
  <sheetViews>
    <sheetView workbookViewId="0">
      <selection activeCell="T12" sqref="T12"/>
    </sheetView>
  </sheetViews>
  <sheetFormatPr defaultRowHeight="15" x14ac:dyDescent="0.25"/>
  <cols>
    <col min="1" max="1" width="38.42578125" customWidth="1"/>
    <col min="2" max="2" width="9.140625" customWidth="1"/>
    <col min="3" max="3" width="10.85546875" customWidth="1"/>
    <col min="4" max="4" width="11.5703125" customWidth="1"/>
    <col min="5" max="5" width="9.140625" customWidth="1"/>
  </cols>
  <sheetData>
    <row r="1" spans="1:17" ht="18.75" x14ac:dyDescent="0.3">
      <c r="A1" s="281" t="s">
        <v>56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</row>
    <row r="2" spans="1:17" ht="15.75" x14ac:dyDescent="0.25">
      <c r="A2" s="74" t="s">
        <v>2</v>
      </c>
      <c r="B2" s="282" t="s">
        <v>57</v>
      </c>
      <c r="C2" s="283"/>
      <c r="D2" s="283"/>
      <c r="E2" s="283"/>
      <c r="F2" s="284" t="s">
        <v>58</v>
      </c>
      <c r="G2" s="285"/>
      <c r="H2" s="285"/>
      <c r="I2" s="286"/>
      <c r="J2" s="283" t="s">
        <v>59</v>
      </c>
      <c r="K2" s="283"/>
      <c r="L2" s="283"/>
      <c r="M2" s="287"/>
      <c r="N2" s="275" t="s">
        <v>60</v>
      </c>
      <c r="O2" s="275"/>
      <c r="P2" s="275"/>
      <c r="Q2" s="275"/>
    </row>
    <row r="3" spans="1:17" ht="15.75" x14ac:dyDescent="0.25">
      <c r="A3" s="75"/>
      <c r="B3" s="279" t="s">
        <v>41</v>
      </c>
      <c r="C3" s="263" t="s">
        <v>290</v>
      </c>
      <c r="D3" s="263"/>
      <c r="E3" s="264" t="s">
        <v>64</v>
      </c>
      <c r="F3" s="280" t="s">
        <v>41</v>
      </c>
      <c r="G3" s="263" t="s">
        <v>290</v>
      </c>
      <c r="H3" s="263"/>
      <c r="I3" s="264" t="s">
        <v>64</v>
      </c>
      <c r="J3" s="280" t="s">
        <v>41</v>
      </c>
      <c r="K3" s="263" t="s">
        <v>290</v>
      </c>
      <c r="L3" s="263"/>
      <c r="M3" s="264" t="s">
        <v>64</v>
      </c>
      <c r="N3" s="280" t="s">
        <v>41</v>
      </c>
      <c r="O3" s="263" t="s">
        <v>290</v>
      </c>
      <c r="P3" s="263"/>
      <c r="Q3" s="288" t="s">
        <v>64</v>
      </c>
    </row>
    <row r="4" spans="1:17" ht="15.75" x14ac:dyDescent="0.25">
      <c r="A4" s="75"/>
      <c r="B4" s="279"/>
      <c r="C4" s="76">
        <v>2022</v>
      </c>
      <c r="D4" s="77">
        <v>2023</v>
      </c>
      <c r="E4" s="265"/>
      <c r="F4" s="280"/>
      <c r="G4" s="76">
        <v>2022</v>
      </c>
      <c r="H4" s="77">
        <v>2023</v>
      </c>
      <c r="I4" s="265"/>
      <c r="J4" s="280"/>
      <c r="K4" s="76">
        <v>2022</v>
      </c>
      <c r="L4" s="77">
        <v>2023</v>
      </c>
      <c r="M4" s="265"/>
      <c r="N4" s="280"/>
      <c r="O4" s="76">
        <v>2022</v>
      </c>
      <c r="P4" s="77">
        <v>2023</v>
      </c>
      <c r="Q4" s="289"/>
    </row>
    <row r="5" spans="1:17" ht="15.75" x14ac:dyDescent="0.25">
      <c r="A5" s="240" t="s">
        <v>12</v>
      </c>
      <c r="B5" s="239">
        <v>92.749391727493915</v>
      </c>
      <c r="C5" s="239">
        <v>56.4</v>
      </c>
      <c r="D5" s="241">
        <f>H5/поголовье!F6*100</f>
        <v>61.167883211678827</v>
      </c>
      <c r="E5" s="230">
        <f>D5-C5</f>
        <v>4.7678832116788286</v>
      </c>
      <c r="F5" s="229">
        <v>1906</v>
      </c>
      <c r="G5" s="243">
        <v>1158</v>
      </c>
      <c r="H5" s="243">
        <v>1257</v>
      </c>
      <c r="I5" s="229">
        <f>H5-G5</f>
        <v>99</v>
      </c>
      <c r="J5" s="229">
        <v>18.2</v>
      </c>
      <c r="K5" s="238">
        <v>12.7</v>
      </c>
      <c r="L5" s="238">
        <v>16.899999999999999</v>
      </c>
      <c r="M5" s="242">
        <f>L5-K5</f>
        <v>4.1999999999999993</v>
      </c>
      <c r="N5" s="229">
        <v>884</v>
      </c>
      <c r="O5" s="238">
        <v>888</v>
      </c>
      <c r="P5" s="238">
        <v>936</v>
      </c>
      <c r="Q5" s="242">
        <f>P5-O5</f>
        <v>48</v>
      </c>
    </row>
    <row r="6" spans="1:17" ht="15.75" x14ac:dyDescent="0.25">
      <c r="A6" s="240" t="s">
        <v>61</v>
      </c>
      <c r="B6" s="239">
        <v>90</v>
      </c>
      <c r="C6" s="239">
        <v>55</v>
      </c>
      <c r="D6" s="241">
        <f>H6/поголовье!F11*100</f>
        <v>56.511627906976749</v>
      </c>
      <c r="E6" s="230">
        <f t="shared" ref="E6:E32" si="0">D6-C6</f>
        <v>1.5116279069767486</v>
      </c>
      <c r="F6" s="242">
        <v>774</v>
      </c>
      <c r="G6" s="243">
        <v>473</v>
      </c>
      <c r="H6" s="243">
        <v>486</v>
      </c>
      <c r="I6" s="229">
        <f t="shared" ref="I6:I32" si="1">H6-G6</f>
        <v>13</v>
      </c>
      <c r="J6" s="229">
        <v>38</v>
      </c>
      <c r="K6" s="238">
        <v>27</v>
      </c>
      <c r="L6" s="238">
        <v>24</v>
      </c>
      <c r="M6" s="242">
        <f t="shared" ref="M6:M32" si="2">L6-K6</f>
        <v>-3</v>
      </c>
      <c r="N6" s="242">
        <v>877</v>
      </c>
      <c r="O6" s="244">
        <v>896</v>
      </c>
      <c r="P6" s="244">
        <v>846</v>
      </c>
      <c r="Q6" s="242">
        <f t="shared" ref="Q6:Q32" si="3">P6-O6</f>
        <v>-50</v>
      </c>
    </row>
    <row r="7" spans="1:17" ht="15.75" x14ac:dyDescent="0.25">
      <c r="A7" s="240" t="s">
        <v>16</v>
      </c>
      <c r="B7" s="239">
        <v>86.273647162340524</v>
      </c>
      <c r="C7" s="239">
        <v>49.6</v>
      </c>
      <c r="D7" s="241">
        <f>H7/поголовье!F12*100</f>
        <v>52.706552706552714</v>
      </c>
      <c r="E7" s="230">
        <f t="shared" si="0"/>
        <v>3.1065527065527121</v>
      </c>
      <c r="F7" s="242">
        <v>1961</v>
      </c>
      <c r="G7" s="243">
        <v>1127</v>
      </c>
      <c r="H7" s="243">
        <v>1295</v>
      </c>
      <c r="I7" s="229">
        <f t="shared" si="1"/>
        <v>168</v>
      </c>
      <c r="J7" s="229">
        <v>31.9</v>
      </c>
      <c r="K7" s="238">
        <v>17.2</v>
      </c>
      <c r="L7" s="238">
        <v>19.2</v>
      </c>
      <c r="M7" s="242">
        <f t="shared" si="2"/>
        <v>2</v>
      </c>
      <c r="N7" s="242">
        <v>868</v>
      </c>
      <c r="O7" s="244">
        <v>870</v>
      </c>
      <c r="P7" s="244">
        <v>885</v>
      </c>
      <c r="Q7" s="242">
        <f t="shared" si="3"/>
        <v>15</v>
      </c>
    </row>
    <row r="8" spans="1:17" ht="15.75" x14ac:dyDescent="0.25">
      <c r="A8" s="240" t="s">
        <v>17</v>
      </c>
      <c r="B8" s="239">
        <v>86.146788990825684</v>
      </c>
      <c r="C8" s="239">
        <v>59.7</v>
      </c>
      <c r="D8" s="241">
        <f>H8/поголовье!F13*100</f>
        <v>53.944954128440372</v>
      </c>
      <c r="E8" s="230">
        <f t="shared" si="0"/>
        <v>-5.7550458715596307</v>
      </c>
      <c r="F8" s="242">
        <v>1878</v>
      </c>
      <c r="G8" s="243">
        <v>1302</v>
      </c>
      <c r="H8" s="243">
        <v>1176</v>
      </c>
      <c r="I8" s="229">
        <f t="shared" si="1"/>
        <v>-126</v>
      </c>
      <c r="J8" s="229">
        <v>33.5</v>
      </c>
      <c r="K8" s="238">
        <v>21</v>
      </c>
      <c r="L8" s="238">
        <v>23</v>
      </c>
      <c r="M8" s="242">
        <f t="shared" si="2"/>
        <v>2</v>
      </c>
      <c r="N8" s="242">
        <v>919</v>
      </c>
      <c r="O8" s="244">
        <v>941</v>
      </c>
      <c r="P8" s="244">
        <v>997</v>
      </c>
      <c r="Q8" s="242">
        <f t="shared" si="3"/>
        <v>56</v>
      </c>
    </row>
    <row r="9" spans="1:17" ht="15.75" x14ac:dyDescent="0.25">
      <c r="A9" s="240" t="s">
        <v>18</v>
      </c>
      <c r="B9" s="239">
        <v>90.07692307692308</v>
      </c>
      <c r="C9" s="239">
        <v>55.7</v>
      </c>
      <c r="D9" s="241">
        <f>H9/поголовье!F14*100</f>
        <v>59.090909090909093</v>
      </c>
      <c r="E9" s="230">
        <f t="shared" si="0"/>
        <v>3.3909090909090907</v>
      </c>
      <c r="F9" s="242">
        <v>1171</v>
      </c>
      <c r="G9" s="243">
        <v>724</v>
      </c>
      <c r="H9" s="243">
        <v>845</v>
      </c>
      <c r="I9" s="229">
        <f t="shared" si="1"/>
        <v>121</v>
      </c>
      <c r="J9" s="229">
        <v>30</v>
      </c>
      <c r="K9" s="238">
        <v>22</v>
      </c>
      <c r="L9" s="238">
        <v>19.3</v>
      </c>
      <c r="M9" s="242">
        <f t="shared" si="2"/>
        <v>-2.6999999999999993</v>
      </c>
      <c r="N9" s="242">
        <v>741</v>
      </c>
      <c r="O9" s="244">
        <v>726</v>
      </c>
      <c r="P9" s="244">
        <v>800</v>
      </c>
      <c r="Q9" s="242">
        <f t="shared" si="3"/>
        <v>74</v>
      </c>
    </row>
    <row r="10" spans="1:17" ht="15.75" x14ac:dyDescent="0.25">
      <c r="A10" s="240" t="s">
        <v>19</v>
      </c>
      <c r="B10" s="239">
        <v>93.165467625899282</v>
      </c>
      <c r="C10" s="239">
        <v>58.5</v>
      </c>
      <c r="D10" s="241">
        <f>H10/поголовье!F15*100</f>
        <v>60.611510791366911</v>
      </c>
      <c r="E10" s="230">
        <f t="shared" si="0"/>
        <v>2.1115107913669107</v>
      </c>
      <c r="F10" s="242">
        <v>518</v>
      </c>
      <c r="G10" s="243">
        <v>325</v>
      </c>
      <c r="H10" s="243">
        <v>337</v>
      </c>
      <c r="I10" s="229">
        <f t="shared" si="1"/>
        <v>12</v>
      </c>
      <c r="J10" s="229">
        <v>17.600000000000001</v>
      </c>
      <c r="K10" s="238">
        <v>14.7</v>
      </c>
      <c r="L10" s="238">
        <v>17</v>
      </c>
      <c r="M10" s="242">
        <f t="shared" si="2"/>
        <v>2.3000000000000007</v>
      </c>
      <c r="N10" s="242">
        <v>774</v>
      </c>
      <c r="O10" s="244">
        <v>1093</v>
      </c>
      <c r="P10" s="244">
        <v>772</v>
      </c>
      <c r="Q10" s="242">
        <f t="shared" si="3"/>
        <v>-321</v>
      </c>
    </row>
    <row r="11" spans="1:17" ht="15.75" x14ac:dyDescent="0.25">
      <c r="A11" s="240" t="s">
        <v>20</v>
      </c>
      <c r="B11" s="239">
        <v>85.85526315789474</v>
      </c>
      <c r="C11" s="239">
        <v>62.2</v>
      </c>
      <c r="D11" s="241">
        <f>H11/поголовье!F16*100</f>
        <v>60.179640718562879</v>
      </c>
      <c r="E11" s="230">
        <f t="shared" si="0"/>
        <v>-2.0203592814371234</v>
      </c>
      <c r="F11" s="242">
        <v>261</v>
      </c>
      <c r="G11" s="243">
        <v>189</v>
      </c>
      <c r="H11" s="243">
        <v>201</v>
      </c>
      <c r="I11" s="229">
        <f t="shared" si="1"/>
        <v>12</v>
      </c>
      <c r="J11" s="229">
        <v>40</v>
      </c>
      <c r="K11" s="238">
        <v>21</v>
      </c>
      <c r="L11" s="238">
        <v>18</v>
      </c>
      <c r="M11" s="242">
        <f t="shared" si="2"/>
        <v>-3</v>
      </c>
      <c r="N11" s="242">
        <v>682</v>
      </c>
      <c r="O11" s="244">
        <v>712</v>
      </c>
      <c r="P11" s="244">
        <v>646</v>
      </c>
      <c r="Q11" s="242">
        <f t="shared" si="3"/>
        <v>-66</v>
      </c>
    </row>
    <row r="12" spans="1:17" ht="15.75" x14ac:dyDescent="0.25">
      <c r="A12" s="240" t="s">
        <v>62</v>
      </c>
      <c r="B12" s="239">
        <v>83.043262058677271</v>
      </c>
      <c r="C12" s="239">
        <v>45.5</v>
      </c>
      <c r="D12" s="241">
        <f>H12/поголовье!F17*100</f>
        <v>48.934060485870106</v>
      </c>
      <c r="E12" s="230">
        <f t="shared" si="0"/>
        <v>3.4340604858701056</v>
      </c>
      <c r="F12" s="242">
        <v>1670</v>
      </c>
      <c r="G12" s="243">
        <v>916</v>
      </c>
      <c r="H12" s="243">
        <v>987</v>
      </c>
      <c r="I12" s="229">
        <f t="shared" si="1"/>
        <v>71</v>
      </c>
      <c r="J12" s="229">
        <v>24</v>
      </c>
      <c r="K12" s="238">
        <v>17</v>
      </c>
      <c r="L12" s="238">
        <v>18</v>
      </c>
      <c r="M12" s="242">
        <f t="shared" si="2"/>
        <v>1</v>
      </c>
      <c r="N12" s="242">
        <v>785</v>
      </c>
      <c r="O12" s="244">
        <v>773</v>
      </c>
      <c r="P12" s="244">
        <v>768</v>
      </c>
      <c r="Q12" s="242">
        <f t="shared" si="3"/>
        <v>-5</v>
      </c>
    </row>
    <row r="13" spans="1:17" ht="15.75" x14ac:dyDescent="0.25">
      <c r="A13" s="240" t="s">
        <v>22</v>
      </c>
      <c r="B13" s="239">
        <v>83.15789473684211</v>
      </c>
      <c r="C13" s="239">
        <v>68.599999999999994</v>
      </c>
      <c r="D13" s="241">
        <f>H13/поголовье!F18*100</f>
        <v>67.464114832535884</v>
      </c>
      <c r="E13" s="230">
        <f t="shared" si="0"/>
        <v>-1.1358851674641102</v>
      </c>
      <c r="F13" s="242">
        <v>474</v>
      </c>
      <c r="G13" s="243">
        <v>391</v>
      </c>
      <c r="H13" s="243">
        <v>423</v>
      </c>
      <c r="I13" s="229">
        <f t="shared" si="1"/>
        <v>32</v>
      </c>
      <c r="J13" s="229">
        <v>37</v>
      </c>
      <c r="K13" s="238">
        <v>17.7</v>
      </c>
      <c r="L13" s="238">
        <v>23.3</v>
      </c>
      <c r="M13" s="242">
        <f t="shared" si="2"/>
        <v>5.6000000000000014</v>
      </c>
      <c r="N13" s="242">
        <v>875</v>
      </c>
      <c r="O13" s="244">
        <v>874</v>
      </c>
      <c r="P13" s="244">
        <v>838</v>
      </c>
      <c r="Q13" s="242">
        <f t="shared" si="3"/>
        <v>-36</v>
      </c>
    </row>
    <row r="14" spans="1:17" ht="15.75" x14ac:dyDescent="0.25">
      <c r="A14" s="240" t="s">
        <v>23</v>
      </c>
      <c r="B14" s="239">
        <v>83.147459727385382</v>
      </c>
      <c r="C14" s="239">
        <v>38.5</v>
      </c>
      <c r="D14" s="241">
        <f>H14/поголовье!F19*100</f>
        <v>27.586206896551722</v>
      </c>
      <c r="E14" s="230">
        <f t="shared" si="0"/>
        <v>-10.913793103448278</v>
      </c>
      <c r="F14" s="242">
        <v>671</v>
      </c>
      <c r="G14" s="243">
        <v>311</v>
      </c>
      <c r="H14" s="243">
        <v>232</v>
      </c>
      <c r="I14" s="229">
        <f t="shared" si="1"/>
        <v>-79</v>
      </c>
      <c r="J14" s="229">
        <v>38</v>
      </c>
      <c r="K14" s="238">
        <v>24.3</v>
      </c>
      <c r="L14" s="238">
        <v>21</v>
      </c>
      <c r="M14" s="242">
        <f t="shared" si="2"/>
        <v>-3.3000000000000007</v>
      </c>
      <c r="N14" s="242">
        <v>738</v>
      </c>
      <c r="O14" s="244">
        <v>738</v>
      </c>
      <c r="P14" s="244">
        <v>749</v>
      </c>
      <c r="Q14" s="242">
        <f t="shared" si="3"/>
        <v>11</v>
      </c>
    </row>
    <row r="15" spans="1:17" ht="15.75" x14ac:dyDescent="0.25">
      <c r="A15" s="240" t="s">
        <v>24</v>
      </c>
      <c r="B15" s="239">
        <v>84.222222222222214</v>
      </c>
      <c r="C15" s="239">
        <v>57.1</v>
      </c>
      <c r="D15" s="241">
        <f>H15/поголовье!F20*100</f>
        <v>52.903225806451616</v>
      </c>
      <c r="E15" s="230">
        <f t="shared" si="0"/>
        <v>-4.1967741935483858</v>
      </c>
      <c r="F15" s="242">
        <v>758</v>
      </c>
      <c r="G15" s="243">
        <v>514</v>
      </c>
      <c r="H15" s="243">
        <v>492</v>
      </c>
      <c r="I15" s="229">
        <f t="shared" si="1"/>
        <v>-22</v>
      </c>
      <c r="J15" s="229">
        <v>37</v>
      </c>
      <c r="K15" s="238">
        <v>24</v>
      </c>
      <c r="L15" s="238">
        <v>19</v>
      </c>
      <c r="M15" s="242">
        <f t="shared" si="2"/>
        <v>-5</v>
      </c>
      <c r="N15" s="242">
        <v>822</v>
      </c>
      <c r="O15" s="244">
        <v>826</v>
      </c>
      <c r="P15" s="244">
        <v>817</v>
      </c>
      <c r="Q15" s="242">
        <f t="shared" si="3"/>
        <v>-9</v>
      </c>
    </row>
    <row r="16" spans="1:17" ht="15.75" x14ac:dyDescent="0.25">
      <c r="A16" s="240" t="s">
        <v>25</v>
      </c>
      <c r="B16" s="239">
        <v>89</v>
      </c>
      <c r="C16" s="239">
        <v>44</v>
      </c>
      <c r="D16" s="241">
        <f>H16/поголовье!F21*100</f>
        <v>51.162790697674424</v>
      </c>
      <c r="E16" s="230">
        <f t="shared" si="0"/>
        <v>7.1627906976744242</v>
      </c>
      <c r="F16" s="242">
        <v>89</v>
      </c>
      <c r="G16" s="243">
        <v>44</v>
      </c>
      <c r="H16" s="243">
        <v>44</v>
      </c>
      <c r="I16" s="229">
        <f t="shared" si="1"/>
        <v>0</v>
      </c>
      <c r="J16" s="229">
        <v>14</v>
      </c>
      <c r="K16" s="238">
        <v>3</v>
      </c>
      <c r="L16" s="238">
        <v>13</v>
      </c>
      <c r="M16" s="242">
        <f t="shared" si="2"/>
        <v>10</v>
      </c>
      <c r="N16" s="242">
        <v>515</v>
      </c>
      <c r="O16" s="244">
        <v>525</v>
      </c>
      <c r="P16" s="244">
        <v>527</v>
      </c>
      <c r="Q16" s="242">
        <f t="shared" si="3"/>
        <v>2</v>
      </c>
    </row>
    <row r="17" spans="1:17" ht="15.75" x14ac:dyDescent="0.25">
      <c r="A17" s="240" t="s">
        <v>51</v>
      </c>
      <c r="B17" s="239">
        <v>84.777777777777771</v>
      </c>
      <c r="C17" s="239">
        <v>52.5</v>
      </c>
      <c r="D17" s="241">
        <f>H17/поголовье!F22*100</f>
        <v>37.234042553191486</v>
      </c>
      <c r="E17" s="230">
        <f t="shared" si="0"/>
        <v>-15.265957446808514</v>
      </c>
      <c r="F17" s="242">
        <v>763</v>
      </c>
      <c r="G17" s="243">
        <v>470</v>
      </c>
      <c r="H17" s="243">
        <v>350</v>
      </c>
      <c r="I17" s="229">
        <f t="shared" si="1"/>
        <v>-120</v>
      </c>
      <c r="J17" s="229">
        <v>27.7</v>
      </c>
      <c r="K17" s="238">
        <v>18</v>
      </c>
      <c r="L17" s="238">
        <v>28</v>
      </c>
      <c r="M17" s="242">
        <f t="shared" si="2"/>
        <v>10</v>
      </c>
      <c r="N17" s="242">
        <v>763</v>
      </c>
      <c r="O17" s="244">
        <v>843</v>
      </c>
      <c r="P17" s="244">
        <v>922</v>
      </c>
      <c r="Q17" s="242">
        <f t="shared" si="3"/>
        <v>79</v>
      </c>
    </row>
    <row r="18" spans="1:17" ht="15.75" x14ac:dyDescent="0.25">
      <c r="A18" s="240" t="s">
        <v>27</v>
      </c>
      <c r="B18" s="239">
        <v>85.15625</v>
      </c>
      <c r="C18" s="239">
        <v>53.4</v>
      </c>
      <c r="D18" s="241">
        <f>H18/поголовье!F23*100</f>
        <v>47.8125</v>
      </c>
      <c r="E18" s="230">
        <f t="shared" si="0"/>
        <v>-5.5874999999999986</v>
      </c>
      <c r="F18" s="242">
        <v>545</v>
      </c>
      <c r="G18" s="243">
        <v>342</v>
      </c>
      <c r="H18" s="243">
        <v>306</v>
      </c>
      <c r="I18" s="229">
        <f t="shared" si="1"/>
        <v>-36</v>
      </c>
      <c r="J18" s="229">
        <v>31.8</v>
      </c>
      <c r="K18" s="238">
        <v>17.3</v>
      </c>
      <c r="L18" s="238">
        <v>26.5</v>
      </c>
      <c r="M18" s="242">
        <f t="shared" si="2"/>
        <v>9.1999999999999993</v>
      </c>
      <c r="N18" s="242">
        <v>538</v>
      </c>
      <c r="O18" s="244">
        <v>577</v>
      </c>
      <c r="P18" s="244">
        <v>476</v>
      </c>
      <c r="Q18" s="242">
        <f t="shared" si="3"/>
        <v>-101</v>
      </c>
    </row>
    <row r="19" spans="1:17" ht="15.75" x14ac:dyDescent="0.25">
      <c r="A19" s="240" t="s">
        <v>28</v>
      </c>
      <c r="B19" s="239">
        <v>85.150812064965194</v>
      </c>
      <c r="C19" s="239">
        <v>58.7</v>
      </c>
      <c r="D19" s="241">
        <f>H19/поголовье!F24*100</f>
        <v>54.988399071925755</v>
      </c>
      <c r="E19" s="230">
        <f t="shared" si="0"/>
        <v>-3.7116009280742475</v>
      </c>
      <c r="F19" s="242">
        <v>367</v>
      </c>
      <c r="G19" s="243">
        <v>253</v>
      </c>
      <c r="H19" s="243">
        <v>237</v>
      </c>
      <c r="I19" s="229">
        <f t="shared" si="1"/>
        <v>-16</v>
      </c>
      <c r="J19" s="229">
        <v>29</v>
      </c>
      <c r="K19" s="238">
        <v>15</v>
      </c>
      <c r="L19" s="238">
        <v>19</v>
      </c>
      <c r="M19" s="242">
        <f t="shared" si="2"/>
        <v>4</v>
      </c>
      <c r="N19" s="242">
        <v>769</v>
      </c>
      <c r="O19" s="244">
        <v>761</v>
      </c>
      <c r="P19" s="244">
        <v>710</v>
      </c>
      <c r="Q19" s="242">
        <f t="shared" si="3"/>
        <v>-51</v>
      </c>
    </row>
    <row r="20" spans="1:17" ht="15.75" x14ac:dyDescent="0.25">
      <c r="A20" s="240" t="s">
        <v>29</v>
      </c>
      <c r="B20" s="239">
        <v>83.21273516642546</v>
      </c>
      <c r="C20" s="239">
        <v>51.8</v>
      </c>
      <c r="D20" s="241">
        <f>H20/поголовье!F25*100</f>
        <v>46.24277456647399</v>
      </c>
      <c r="E20" s="230">
        <f t="shared" si="0"/>
        <v>-5.557225433526007</v>
      </c>
      <c r="F20" s="242">
        <v>575</v>
      </c>
      <c r="G20" s="243">
        <v>358</v>
      </c>
      <c r="H20" s="243">
        <v>320</v>
      </c>
      <c r="I20" s="229">
        <f t="shared" si="1"/>
        <v>-38</v>
      </c>
      <c r="J20" s="229">
        <v>30</v>
      </c>
      <c r="K20" s="238">
        <v>21</v>
      </c>
      <c r="L20" s="238">
        <v>20</v>
      </c>
      <c r="M20" s="242">
        <f t="shared" si="2"/>
        <v>-1</v>
      </c>
      <c r="N20" s="242">
        <v>861</v>
      </c>
      <c r="O20" s="244">
        <v>853</v>
      </c>
      <c r="P20" s="244">
        <v>938</v>
      </c>
      <c r="Q20" s="242">
        <f t="shared" si="3"/>
        <v>85</v>
      </c>
    </row>
    <row r="21" spans="1:17" ht="15.75" x14ac:dyDescent="0.25">
      <c r="A21" s="240" t="s">
        <v>30</v>
      </c>
      <c r="B21" s="239">
        <v>85.354691075514879</v>
      </c>
      <c r="C21" s="239">
        <v>55.4</v>
      </c>
      <c r="D21" s="241">
        <f>H21/поголовье!F26*100</f>
        <v>45.995423340961104</v>
      </c>
      <c r="E21" s="230">
        <f t="shared" si="0"/>
        <v>-9.4045766590388951</v>
      </c>
      <c r="F21" s="242">
        <v>373</v>
      </c>
      <c r="G21" s="243">
        <v>242</v>
      </c>
      <c r="H21" s="243">
        <v>201</v>
      </c>
      <c r="I21" s="229">
        <f t="shared" si="1"/>
        <v>-41</v>
      </c>
      <c r="J21" s="229">
        <v>41.9</v>
      </c>
      <c r="K21" s="238">
        <v>20.8</v>
      </c>
      <c r="L21" s="238">
        <v>24.7</v>
      </c>
      <c r="M21" s="242">
        <f t="shared" si="2"/>
        <v>3.8999999999999986</v>
      </c>
      <c r="N21" s="242">
        <v>625</v>
      </c>
      <c r="O21" s="244">
        <v>682</v>
      </c>
      <c r="P21" s="244">
        <v>770</v>
      </c>
      <c r="Q21" s="242">
        <f t="shared" si="3"/>
        <v>88</v>
      </c>
    </row>
    <row r="22" spans="1:17" ht="15.75" x14ac:dyDescent="0.25">
      <c r="A22" s="240" t="s">
        <v>31</v>
      </c>
      <c r="B22" s="239">
        <v>83.488742324312028</v>
      </c>
      <c r="C22" s="239">
        <v>56.9</v>
      </c>
      <c r="D22" s="241">
        <f>H22/поголовье!F27*100</f>
        <v>54.179431072210058</v>
      </c>
      <c r="E22" s="230">
        <f t="shared" si="0"/>
        <v>-2.720568927789941</v>
      </c>
      <c r="F22" s="242">
        <v>3671</v>
      </c>
      <c r="G22" s="243">
        <v>2502</v>
      </c>
      <c r="H22" s="243">
        <v>2476</v>
      </c>
      <c r="I22" s="229">
        <f t="shared" si="1"/>
        <v>-26</v>
      </c>
      <c r="J22" s="229">
        <v>43.6</v>
      </c>
      <c r="K22" s="238">
        <v>18.100000000000001</v>
      </c>
      <c r="L22" s="238">
        <v>17.5</v>
      </c>
      <c r="M22" s="242">
        <f t="shared" si="2"/>
        <v>-0.60000000000000142</v>
      </c>
      <c r="N22" s="242">
        <v>868</v>
      </c>
      <c r="O22" s="244">
        <v>892</v>
      </c>
      <c r="P22" s="244">
        <v>785</v>
      </c>
      <c r="Q22" s="242">
        <f t="shared" si="3"/>
        <v>-107</v>
      </c>
    </row>
    <row r="23" spans="1:17" ht="15.75" x14ac:dyDescent="0.25">
      <c r="A23" s="240" t="s">
        <v>32</v>
      </c>
      <c r="B23" s="239">
        <v>86.58536585365853</v>
      </c>
      <c r="C23" s="239">
        <v>59.7</v>
      </c>
      <c r="D23" s="241">
        <f>H23/поголовье!F28*100</f>
        <v>51.980906921241058</v>
      </c>
      <c r="E23" s="230">
        <f t="shared" si="0"/>
        <v>-7.7190930787589451</v>
      </c>
      <c r="F23" s="242">
        <v>1775</v>
      </c>
      <c r="G23" s="243">
        <v>1223</v>
      </c>
      <c r="H23" s="243">
        <v>1089</v>
      </c>
      <c r="I23" s="229">
        <f t="shared" si="1"/>
        <v>-134</v>
      </c>
      <c r="J23" s="229">
        <v>35</v>
      </c>
      <c r="K23" s="238">
        <v>21.8</v>
      </c>
      <c r="L23" s="238">
        <v>27</v>
      </c>
      <c r="M23" s="242">
        <f t="shared" si="2"/>
        <v>5.1999999999999993</v>
      </c>
      <c r="N23" s="242">
        <v>940</v>
      </c>
      <c r="O23" s="244">
        <v>905</v>
      </c>
      <c r="P23" s="244">
        <v>938</v>
      </c>
      <c r="Q23" s="242">
        <f t="shared" si="3"/>
        <v>33</v>
      </c>
    </row>
    <row r="24" spans="1:17" ht="15.75" x14ac:dyDescent="0.25">
      <c r="A24" s="240" t="s">
        <v>63</v>
      </c>
      <c r="B24" s="239">
        <v>83.536585365853654</v>
      </c>
      <c r="C24" s="239">
        <v>54.6</v>
      </c>
      <c r="D24" s="241">
        <f>H24/поголовье!F29*100</f>
        <v>50.609756097560975</v>
      </c>
      <c r="E24" s="230">
        <f t="shared" si="0"/>
        <v>-3.9902439024390262</v>
      </c>
      <c r="F24" s="242">
        <v>822</v>
      </c>
      <c r="G24" s="243">
        <v>537</v>
      </c>
      <c r="H24" s="243">
        <v>498</v>
      </c>
      <c r="I24" s="229">
        <f t="shared" si="1"/>
        <v>-39</v>
      </c>
      <c r="J24" s="229">
        <v>26</v>
      </c>
      <c r="K24" s="238">
        <v>18</v>
      </c>
      <c r="L24" s="238">
        <v>21</v>
      </c>
      <c r="M24" s="242">
        <f t="shared" si="2"/>
        <v>3</v>
      </c>
      <c r="N24" s="242">
        <v>791</v>
      </c>
      <c r="O24" s="244">
        <v>772</v>
      </c>
      <c r="P24" s="244">
        <v>774</v>
      </c>
      <c r="Q24" s="242">
        <f t="shared" si="3"/>
        <v>2</v>
      </c>
    </row>
    <row r="25" spans="1:17" ht="15.75" x14ac:dyDescent="0.25">
      <c r="A25" s="240" t="s">
        <v>34</v>
      </c>
      <c r="B25" s="239">
        <v>87.2</v>
      </c>
      <c r="C25" s="239">
        <v>72.5</v>
      </c>
      <c r="D25" s="241">
        <f>H25/поголовье!F30*100</f>
        <v>72</v>
      </c>
      <c r="E25" s="230">
        <f t="shared" si="0"/>
        <v>-0.5</v>
      </c>
      <c r="F25" s="242">
        <v>872</v>
      </c>
      <c r="G25" s="243">
        <v>722</v>
      </c>
      <c r="H25" s="243">
        <v>720</v>
      </c>
      <c r="I25" s="229">
        <f t="shared" si="1"/>
        <v>-2</v>
      </c>
      <c r="J25" s="229">
        <v>14.6</v>
      </c>
      <c r="K25" s="238">
        <v>5.5</v>
      </c>
      <c r="L25" s="238">
        <v>5.7</v>
      </c>
      <c r="M25" s="242">
        <f t="shared" si="2"/>
        <v>0.20000000000000018</v>
      </c>
      <c r="N25" s="242">
        <v>530</v>
      </c>
      <c r="O25" s="244">
        <v>501</v>
      </c>
      <c r="P25" s="244">
        <v>519</v>
      </c>
      <c r="Q25" s="242">
        <f t="shared" si="3"/>
        <v>18</v>
      </c>
    </row>
    <row r="26" spans="1:17" ht="15.75" x14ac:dyDescent="0.25">
      <c r="A26" s="240" t="s">
        <v>35</v>
      </c>
      <c r="B26" s="239">
        <v>81.221719457013577</v>
      </c>
      <c r="C26" s="239">
        <v>60.9</v>
      </c>
      <c r="D26" s="241">
        <f>H26/поголовье!F31*100</f>
        <v>50.222222222222221</v>
      </c>
      <c r="E26" s="230">
        <f t="shared" si="0"/>
        <v>-10.677777777777777</v>
      </c>
      <c r="F26" s="242">
        <v>359</v>
      </c>
      <c r="G26" s="243">
        <v>269</v>
      </c>
      <c r="H26" s="243">
        <v>226</v>
      </c>
      <c r="I26" s="229">
        <f t="shared" si="1"/>
        <v>-43</v>
      </c>
      <c r="J26" s="229">
        <v>24.2</v>
      </c>
      <c r="K26" s="238">
        <v>12</v>
      </c>
      <c r="L26" s="238">
        <v>15.1</v>
      </c>
      <c r="M26" s="242">
        <f t="shared" si="2"/>
        <v>3.0999999999999996</v>
      </c>
      <c r="N26" s="242">
        <v>680</v>
      </c>
      <c r="O26" s="244">
        <v>626</v>
      </c>
      <c r="P26" s="244">
        <v>744</v>
      </c>
      <c r="Q26" s="242">
        <f t="shared" si="3"/>
        <v>118</v>
      </c>
    </row>
    <row r="27" spans="1:17" ht="15.75" x14ac:dyDescent="0.25">
      <c r="A27" s="240" t="s">
        <v>36</v>
      </c>
      <c r="B27" s="239">
        <v>82.91873963515755</v>
      </c>
      <c r="C27" s="239">
        <v>86.6</v>
      </c>
      <c r="D27" s="241">
        <f>H27/поголовье!F32*100</f>
        <v>69.68325791855203</v>
      </c>
      <c r="E27" s="230">
        <f t="shared" si="0"/>
        <v>-16.916742081447964</v>
      </c>
      <c r="F27" s="242">
        <v>500</v>
      </c>
      <c r="G27" s="243">
        <v>522</v>
      </c>
      <c r="H27" s="243">
        <v>462</v>
      </c>
      <c r="I27" s="229">
        <f t="shared" si="1"/>
        <v>-60</v>
      </c>
      <c r="J27" s="229">
        <v>42</v>
      </c>
      <c r="K27" s="238">
        <v>30</v>
      </c>
      <c r="L27" s="238">
        <v>0</v>
      </c>
      <c r="M27" s="242">
        <f t="shared" si="2"/>
        <v>-30</v>
      </c>
      <c r="N27" s="242">
        <v>563</v>
      </c>
      <c r="O27" s="244">
        <v>671</v>
      </c>
      <c r="P27" s="244">
        <v>885</v>
      </c>
      <c r="Q27" s="242">
        <f t="shared" si="3"/>
        <v>214</v>
      </c>
    </row>
    <row r="28" spans="1:17" ht="15.75" x14ac:dyDescent="0.25">
      <c r="A28" s="240" t="s">
        <v>37</v>
      </c>
      <c r="B28" s="239">
        <v>87.589743589743591</v>
      </c>
      <c r="C28" s="239">
        <v>68.400000000000006</v>
      </c>
      <c r="D28" s="241">
        <f>H28/поголовье!F33*100</f>
        <v>60.650000000000006</v>
      </c>
      <c r="E28" s="230">
        <f t="shared" si="0"/>
        <v>-7.75</v>
      </c>
      <c r="F28" s="242">
        <v>1708</v>
      </c>
      <c r="G28" s="243">
        <v>1331</v>
      </c>
      <c r="H28" s="243">
        <v>1213</v>
      </c>
      <c r="I28" s="229">
        <f t="shared" si="1"/>
        <v>-118</v>
      </c>
      <c r="J28" s="229">
        <v>40.6</v>
      </c>
      <c r="K28" s="238">
        <v>22.1</v>
      </c>
      <c r="L28" s="238">
        <v>21.6</v>
      </c>
      <c r="M28" s="242">
        <f t="shared" si="2"/>
        <v>-0.5</v>
      </c>
      <c r="N28" s="242">
        <v>833</v>
      </c>
      <c r="O28" s="244">
        <v>825</v>
      </c>
      <c r="P28" s="244">
        <v>734</v>
      </c>
      <c r="Q28" s="242">
        <f t="shared" si="3"/>
        <v>-91</v>
      </c>
    </row>
    <row r="29" spans="1:17" ht="15.75" x14ac:dyDescent="0.25">
      <c r="A29" s="240" t="s">
        <v>53</v>
      </c>
      <c r="B29" s="239">
        <v>84.615384615384613</v>
      </c>
      <c r="C29" s="239">
        <v>54.2</v>
      </c>
      <c r="D29" s="241">
        <f>H29/поголовье!F34*100</f>
        <v>52.447552447552447</v>
      </c>
      <c r="E29" s="230">
        <f t="shared" si="0"/>
        <v>-1.7524475524475562</v>
      </c>
      <c r="F29" s="242">
        <v>847</v>
      </c>
      <c r="G29" s="243">
        <v>543</v>
      </c>
      <c r="H29" s="243">
        <v>525</v>
      </c>
      <c r="I29" s="229">
        <f t="shared" si="1"/>
        <v>-18</v>
      </c>
      <c r="J29" s="242">
        <v>22.1</v>
      </c>
      <c r="K29" s="242">
        <v>15</v>
      </c>
      <c r="L29" s="242">
        <v>14</v>
      </c>
      <c r="M29" s="242">
        <f t="shared" si="2"/>
        <v>-1</v>
      </c>
      <c r="N29" s="242">
        <v>842</v>
      </c>
      <c r="O29" s="244">
        <v>854</v>
      </c>
      <c r="P29" s="244">
        <v>912.5</v>
      </c>
      <c r="Q29" s="242">
        <f t="shared" si="3"/>
        <v>58.5</v>
      </c>
    </row>
    <row r="30" spans="1:17" ht="15.75" x14ac:dyDescent="0.25">
      <c r="A30" s="240" t="s">
        <v>39</v>
      </c>
      <c r="B30" s="239">
        <v>83.214285714285722</v>
      </c>
      <c r="C30" s="239">
        <v>46.4</v>
      </c>
      <c r="D30" s="241">
        <f>H30/поголовье!F35*100</f>
        <v>51.249999999999993</v>
      </c>
      <c r="E30" s="230">
        <f t="shared" si="0"/>
        <v>4.8499999999999943</v>
      </c>
      <c r="F30" s="242">
        <v>466</v>
      </c>
      <c r="G30" s="243">
        <v>260</v>
      </c>
      <c r="H30" s="243">
        <v>287</v>
      </c>
      <c r="I30" s="229">
        <f t="shared" si="1"/>
        <v>27</v>
      </c>
      <c r="J30" s="229">
        <v>37.5</v>
      </c>
      <c r="K30" s="238">
        <v>22.9</v>
      </c>
      <c r="L30" s="238">
        <v>25.2</v>
      </c>
      <c r="M30" s="242">
        <f t="shared" si="2"/>
        <v>2.3000000000000007</v>
      </c>
      <c r="N30" s="242">
        <v>742</v>
      </c>
      <c r="O30" s="244">
        <v>755</v>
      </c>
      <c r="P30" s="244">
        <v>776</v>
      </c>
      <c r="Q30" s="242">
        <f t="shared" si="3"/>
        <v>21</v>
      </c>
    </row>
    <row r="31" spans="1:17" ht="15.75" x14ac:dyDescent="0.25">
      <c r="A31" s="14"/>
      <c r="B31" s="30"/>
      <c r="C31" s="22"/>
      <c r="D31" s="29"/>
      <c r="E31" s="28"/>
      <c r="F31" s="30"/>
      <c r="G31" s="30"/>
      <c r="H31" s="10"/>
      <c r="I31" s="14"/>
      <c r="J31" s="30"/>
      <c r="K31" s="30"/>
      <c r="L31" s="19"/>
      <c r="M31" s="34"/>
      <c r="N31" s="30"/>
      <c r="O31" s="30"/>
      <c r="P31" s="35"/>
      <c r="Q31" s="34">
        <f t="shared" si="3"/>
        <v>0</v>
      </c>
    </row>
    <row r="32" spans="1:17" ht="15.75" x14ac:dyDescent="0.25">
      <c r="A32" s="10" t="s">
        <v>54</v>
      </c>
      <c r="B32" s="78">
        <f>SUM(B5:B30)/26</f>
        <v>85.802352043330657</v>
      </c>
      <c r="C32" s="78">
        <f>SUM(C5:C30)/26</f>
        <v>57.030769230769231</v>
      </c>
      <c r="D32" s="78">
        <f>SUM(D5:D30)/26</f>
        <v>53.752297826363929</v>
      </c>
      <c r="E32" s="31">
        <f t="shared" si="0"/>
        <v>-3.2784714044053018</v>
      </c>
      <c r="F32" s="41">
        <f>SUM(F5:F30)</f>
        <v>25774</v>
      </c>
      <c r="G32" s="41">
        <f>SUM(G5:G30)</f>
        <v>17048</v>
      </c>
      <c r="H32" s="41">
        <f>SUM(H5:H30)</f>
        <v>16685</v>
      </c>
      <c r="I32" s="14">
        <f t="shared" si="1"/>
        <v>-363</v>
      </c>
      <c r="J32" s="41">
        <f>SUM(J5:J30)/26</f>
        <v>30.969230769230776</v>
      </c>
      <c r="K32" s="41">
        <f>SUM(K5:K30)/26</f>
        <v>18.426923076923082</v>
      </c>
      <c r="L32" s="41">
        <f>SUM(L5:L30)/26</f>
        <v>19.115384615384617</v>
      </c>
      <c r="M32" s="23">
        <f t="shared" si="2"/>
        <v>0.68846153846153513</v>
      </c>
      <c r="N32" s="32">
        <f>SUM(N5:N30)/26</f>
        <v>762.5</v>
      </c>
      <c r="O32" s="32">
        <f>SUM(O5:O30)/26</f>
        <v>783.80769230769226</v>
      </c>
      <c r="P32" s="32">
        <f>SUM(P5:P30)/26</f>
        <v>787.09615384615381</v>
      </c>
      <c r="Q32" s="22">
        <f t="shared" si="3"/>
        <v>3.2884615384615472</v>
      </c>
    </row>
  </sheetData>
  <mergeCells count="17">
    <mergeCell ref="Q3:Q4"/>
    <mergeCell ref="I3:I4"/>
    <mergeCell ref="J3:J4"/>
    <mergeCell ref="K3:L3"/>
    <mergeCell ref="M3:M4"/>
    <mergeCell ref="N3:N4"/>
    <mergeCell ref="O3:P3"/>
    <mergeCell ref="A1:Q1"/>
    <mergeCell ref="B2:E2"/>
    <mergeCell ref="F2:I2"/>
    <mergeCell ref="J2:M2"/>
    <mergeCell ref="N2:Q2"/>
    <mergeCell ref="B3:B4"/>
    <mergeCell ref="C3:D3"/>
    <mergeCell ref="E3:E4"/>
    <mergeCell ref="F3:F4"/>
    <mergeCell ref="G3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39"/>
  <sheetViews>
    <sheetView topLeftCell="A4" workbookViewId="0">
      <selection activeCell="N27" sqref="N27"/>
    </sheetView>
  </sheetViews>
  <sheetFormatPr defaultRowHeight="15" x14ac:dyDescent="0.25"/>
  <cols>
    <col min="1" max="1" width="36.5703125" customWidth="1"/>
  </cols>
  <sheetData>
    <row r="1" spans="1:19" ht="18" x14ac:dyDescent="0.25">
      <c r="A1" s="79"/>
      <c r="B1" s="79"/>
      <c r="C1" s="79"/>
      <c r="D1" s="80"/>
      <c r="E1" s="79"/>
      <c r="F1" s="81"/>
      <c r="G1" s="81"/>
      <c r="H1" s="81"/>
      <c r="I1" s="81"/>
    </row>
    <row r="2" spans="1:19" ht="18.75" x14ac:dyDescent="0.3">
      <c r="A2" s="1" t="s">
        <v>65</v>
      </c>
      <c r="B2" s="82"/>
      <c r="C2" s="82"/>
      <c r="D2" s="82"/>
      <c r="E2" s="82"/>
      <c r="F2" s="59"/>
      <c r="G2" s="59"/>
      <c r="H2" s="59"/>
      <c r="I2" s="59"/>
    </row>
    <row r="3" spans="1:19" ht="15.75" x14ac:dyDescent="0.25">
      <c r="A3" s="83"/>
      <c r="B3" s="84"/>
      <c r="C3" s="84"/>
      <c r="D3" s="82"/>
      <c r="E3" s="84"/>
      <c r="F3" s="59"/>
      <c r="G3" s="59"/>
      <c r="H3" s="59"/>
      <c r="I3" s="59"/>
    </row>
    <row r="4" spans="1:19" ht="15.75" x14ac:dyDescent="0.25">
      <c r="A4" s="60" t="s">
        <v>2</v>
      </c>
      <c r="B4" s="275" t="s">
        <v>66</v>
      </c>
      <c r="C4" s="275"/>
      <c r="D4" s="282"/>
      <c r="E4" s="264" t="s">
        <v>67</v>
      </c>
      <c r="F4" s="292" t="s">
        <v>68</v>
      </c>
      <c r="G4" s="290" t="s">
        <v>69</v>
      </c>
      <c r="H4" s="290" t="s">
        <v>70</v>
      </c>
      <c r="I4" s="290" t="s">
        <v>71</v>
      </c>
    </row>
    <row r="5" spans="1:19" ht="15.75" x14ac:dyDescent="0.25">
      <c r="A5" s="75"/>
      <c r="B5" s="60">
        <v>2022</v>
      </c>
      <c r="C5" s="263" t="s">
        <v>290</v>
      </c>
      <c r="D5" s="263"/>
      <c r="E5" s="291"/>
      <c r="F5" s="292"/>
      <c r="G5" s="290"/>
      <c r="H5" s="290"/>
      <c r="I5" s="290"/>
    </row>
    <row r="6" spans="1:19" ht="15.75" x14ac:dyDescent="0.25">
      <c r="A6" s="85"/>
      <c r="B6" s="86"/>
      <c r="C6" s="87">
        <v>2022</v>
      </c>
      <c r="D6" s="77">
        <v>2023</v>
      </c>
      <c r="E6" s="291"/>
      <c r="F6" s="292"/>
      <c r="G6" s="290"/>
      <c r="H6" s="290"/>
      <c r="I6" s="290"/>
    </row>
    <row r="7" spans="1:19" ht="15.75" x14ac:dyDescent="0.25">
      <c r="A7" s="10" t="s">
        <v>11</v>
      </c>
      <c r="B7" s="14"/>
      <c r="C7" s="18"/>
      <c r="D7" s="10"/>
      <c r="E7" s="14"/>
      <c r="F7" s="18"/>
      <c r="G7" s="88"/>
      <c r="H7" s="88"/>
      <c r="I7" s="88"/>
    </row>
    <row r="8" spans="1:19" ht="15.75" x14ac:dyDescent="0.25">
      <c r="A8" s="89" t="s">
        <v>12</v>
      </c>
      <c r="B8" s="90">
        <v>516</v>
      </c>
      <c r="C8" s="90">
        <v>426</v>
      </c>
      <c r="D8" s="91">
        <v>368</v>
      </c>
      <c r="E8" s="33">
        <v>0</v>
      </c>
      <c r="F8" s="33"/>
      <c r="G8" s="33">
        <v>0</v>
      </c>
      <c r="H8" s="33">
        <v>0</v>
      </c>
      <c r="I8" s="33"/>
      <c r="J8" s="227">
        <f>поголовье!H6</f>
        <v>2055</v>
      </c>
      <c r="K8" s="226">
        <f>J8/10</f>
        <v>205.5</v>
      </c>
      <c r="O8" s="211"/>
      <c r="P8" s="211"/>
      <c r="Q8" s="6"/>
      <c r="R8" s="6"/>
      <c r="S8" s="6"/>
    </row>
    <row r="9" spans="1:19" ht="15.75" x14ac:dyDescent="0.25">
      <c r="A9" s="77"/>
      <c r="B9" s="14"/>
      <c r="C9" s="10"/>
      <c r="D9" s="10"/>
      <c r="E9" s="92"/>
      <c r="F9" s="33"/>
      <c r="G9" s="92"/>
      <c r="H9" s="92"/>
      <c r="I9" s="93"/>
      <c r="O9" s="211"/>
      <c r="P9" s="211"/>
      <c r="Q9" s="6"/>
      <c r="R9" s="6"/>
      <c r="S9" s="6"/>
    </row>
    <row r="10" spans="1:19" ht="15.75" x14ac:dyDescent="0.25">
      <c r="A10" s="10" t="s">
        <v>14</v>
      </c>
      <c r="B10" s="14"/>
      <c r="C10" s="10"/>
      <c r="D10" s="10"/>
      <c r="E10" s="33"/>
      <c r="F10" s="33"/>
      <c r="G10" s="33"/>
      <c r="H10" s="33"/>
      <c r="I10" s="94"/>
      <c r="O10" s="211"/>
      <c r="P10" s="211"/>
      <c r="Q10" s="6"/>
      <c r="R10" s="6"/>
      <c r="S10" s="6"/>
    </row>
    <row r="11" spans="1:19" ht="15.75" x14ac:dyDescent="0.25">
      <c r="A11" s="89" t="s">
        <v>50</v>
      </c>
      <c r="B11" s="90">
        <v>90</v>
      </c>
      <c r="C11" s="91">
        <v>80</v>
      </c>
      <c r="D11" s="91">
        <v>43</v>
      </c>
      <c r="E11" s="33">
        <f>K11-D11</f>
        <v>43</v>
      </c>
      <c r="F11" s="33"/>
      <c r="G11" s="33">
        <v>43</v>
      </c>
      <c r="H11" s="33">
        <f t="shared" ref="H11:H35" si="0">E11-G11</f>
        <v>0</v>
      </c>
      <c r="I11" s="94"/>
      <c r="J11" s="90">
        <f>поголовье!H11</f>
        <v>860</v>
      </c>
      <c r="K11" s="226">
        <f>J11/10</f>
        <v>86</v>
      </c>
      <c r="O11" s="211"/>
      <c r="P11" s="211"/>
      <c r="Q11" s="6"/>
      <c r="R11" s="6"/>
      <c r="S11" s="6"/>
    </row>
    <row r="12" spans="1:19" ht="15.75" x14ac:dyDescent="0.25">
      <c r="A12" s="89" t="s">
        <v>16</v>
      </c>
      <c r="B12" s="90">
        <v>69</v>
      </c>
      <c r="C12" s="91">
        <v>0</v>
      </c>
      <c r="D12" s="91">
        <v>0</v>
      </c>
      <c r="E12" s="33">
        <f t="shared" ref="E12:E35" si="1">K12-D12</f>
        <v>245.7</v>
      </c>
      <c r="F12" s="33"/>
      <c r="G12" s="33">
        <v>140</v>
      </c>
      <c r="H12" s="33">
        <f t="shared" si="0"/>
        <v>105.69999999999999</v>
      </c>
      <c r="I12" s="94"/>
      <c r="J12" s="90">
        <f>поголовье!H12</f>
        <v>2457</v>
      </c>
      <c r="K12" s="226">
        <f t="shared" ref="K12:K35" si="2">J12/10</f>
        <v>245.7</v>
      </c>
      <c r="O12" s="211"/>
      <c r="P12" s="211"/>
      <c r="Q12" s="6"/>
      <c r="R12" s="6"/>
      <c r="S12" s="6"/>
    </row>
    <row r="13" spans="1:19" ht="15.75" x14ac:dyDescent="0.25">
      <c r="A13" s="89" t="s">
        <v>17</v>
      </c>
      <c r="B13" s="90">
        <v>223</v>
      </c>
      <c r="C13" s="91">
        <v>100</v>
      </c>
      <c r="D13" s="91">
        <v>102</v>
      </c>
      <c r="E13" s="33">
        <f t="shared" si="1"/>
        <v>116</v>
      </c>
      <c r="F13" s="33"/>
      <c r="G13" s="33">
        <v>70</v>
      </c>
      <c r="H13" s="33">
        <f t="shared" si="0"/>
        <v>46</v>
      </c>
      <c r="I13" s="94"/>
      <c r="J13" s="90">
        <f>поголовье!H13</f>
        <v>2180</v>
      </c>
      <c r="K13" s="226">
        <f t="shared" si="2"/>
        <v>218</v>
      </c>
      <c r="O13" s="211"/>
      <c r="P13" s="211"/>
      <c r="Q13" s="6"/>
      <c r="R13" s="6"/>
      <c r="S13" s="6"/>
    </row>
    <row r="14" spans="1:19" ht="15.75" x14ac:dyDescent="0.25">
      <c r="A14" s="89" t="s">
        <v>18</v>
      </c>
      <c r="B14" s="90">
        <v>0</v>
      </c>
      <c r="C14" s="91">
        <v>0</v>
      </c>
      <c r="D14" s="91">
        <v>0</v>
      </c>
      <c r="E14" s="33">
        <f t="shared" si="1"/>
        <v>152</v>
      </c>
      <c r="F14" s="33"/>
      <c r="G14" s="33">
        <v>89</v>
      </c>
      <c r="H14" s="33">
        <f t="shared" si="0"/>
        <v>63</v>
      </c>
      <c r="I14" s="94"/>
      <c r="J14" s="90">
        <f>поголовье!H14</f>
        <v>1520</v>
      </c>
      <c r="K14" s="226">
        <f t="shared" si="2"/>
        <v>152</v>
      </c>
      <c r="O14" s="211"/>
      <c r="P14" s="211"/>
      <c r="Q14" s="6"/>
      <c r="R14" s="6"/>
      <c r="S14" s="6"/>
    </row>
    <row r="15" spans="1:19" ht="15.75" x14ac:dyDescent="0.25">
      <c r="A15" s="89" t="s">
        <v>19</v>
      </c>
      <c r="B15" s="90">
        <v>56</v>
      </c>
      <c r="C15" s="91">
        <v>30</v>
      </c>
      <c r="D15" s="91">
        <v>63</v>
      </c>
      <c r="E15" s="33">
        <v>0</v>
      </c>
      <c r="F15" s="33"/>
      <c r="G15" s="33">
        <v>0</v>
      </c>
      <c r="H15" s="33">
        <f t="shared" si="0"/>
        <v>0</v>
      </c>
      <c r="I15" s="94"/>
      <c r="J15" s="90">
        <f>поголовье!H15</f>
        <v>556</v>
      </c>
      <c r="K15" s="226">
        <f t="shared" si="2"/>
        <v>55.6</v>
      </c>
      <c r="O15" s="211"/>
      <c r="P15" s="211"/>
      <c r="Q15" s="6"/>
      <c r="R15" s="6"/>
      <c r="S15" s="6"/>
    </row>
    <row r="16" spans="1:19" ht="15.75" x14ac:dyDescent="0.25">
      <c r="A16" s="89" t="s">
        <v>20</v>
      </c>
      <c r="B16" s="90">
        <v>0</v>
      </c>
      <c r="C16" s="91">
        <v>0</v>
      </c>
      <c r="D16" s="91">
        <v>0</v>
      </c>
      <c r="E16" s="33">
        <f t="shared" si="1"/>
        <v>33.4</v>
      </c>
      <c r="F16" s="33"/>
      <c r="G16" s="33">
        <v>33</v>
      </c>
      <c r="H16" s="33">
        <v>0</v>
      </c>
      <c r="I16" s="94"/>
      <c r="J16" s="90">
        <f>поголовье!H16</f>
        <v>334</v>
      </c>
      <c r="K16" s="226">
        <f t="shared" si="2"/>
        <v>33.4</v>
      </c>
      <c r="O16" s="211"/>
      <c r="P16" s="211"/>
      <c r="Q16" s="6"/>
      <c r="R16" s="6"/>
      <c r="S16" s="6"/>
    </row>
    <row r="17" spans="1:19" ht="15.75" x14ac:dyDescent="0.25">
      <c r="A17" s="89" t="s">
        <v>62</v>
      </c>
      <c r="B17" s="90">
        <v>196</v>
      </c>
      <c r="C17" s="91">
        <v>0</v>
      </c>
      <c r="D17" s="91">
        <v>31</v>
      </c>
      <c r="E17" s="33">
        <f t="shared" si="1"/>
        <v>170.7</v>
      </c>
      <c r="F17" s="33"/>
      <c r="G17" s="33">
        <v>140</v>
      </c>
      <c r="H17" s="33">
        <f t="shared" si="0"/>
        <v>30.699999999999989</v>
      </c>
      <c r="I17" s="94"/>
      <c r="J17" s="90">
        <f>поголовье!H17</f>
        <v>2017</v>
      </c>
      <c r="K17" s="226">
        <f t="shared" si="2"/>
        <v>201.7</v>
      </c>
      <c r="O17" s="211"/>
      <c r="P17" s="211"/>
      <c r="Q17" s="6"/>
      <c r="R17" s="6"/>
      <c r="S17" s="6"/>
    </row>
    <row r="18" spans="1:19" ht="15.75" x14ac:dyDescent="0.25">
      <c r="A18" s="89" t="s">
        <v>22</v>
      </c>
      <c r="B18" s="90">
        <v>0</v>
      </c>
      <c r="C18" s="91">
        <v>0</v>
      </c>
      <c r="D18" s="91">
        <v>0</v>
      </c>
      <c r="E18" s="33">
        <f t="shared" si="1"/>
        <v>62.7</v>
      </c>
      <c r="F18" s="33"/>
      <c r="G18" s="33">
        <v>33</v>
      </c>
      <c r="H18" s="33">
        <v>30</v>
      </c>
      <c r="I18" s="94"/>
      <c r="J18" s="90">
        <f>поголовье!H18</f>
        <v>627</v>
      </c>
      <c r="K18" s="226">
        <f t="shared" si="2"/>
        <v>62.7</v>
      </c>
      <c r="O18" s="211"/>
      <c r="P18" s="211"/>
      <c r="Q18" s="6"/>
      <c r="R18" s="6"/>
      <c r="S18" s="6"/>
    </row>
    <row r="19" spans="1:19" ht="15.75" x14ac:dyDescent="0.25">
      <c r="A19" s="89" t="s">
        <v>23</v>
      </c>
      <c r="B19" s="90">
        <v>50</v>
      </c>
      <c r="C19" s="91">
        <v>0</v>
      </c>
      <c r="D19" s="91">
        <v>0</v>
      </c>
      <c r="E19" s="33">
        <f t="shared" si="1"/>
        <v>84.1</v>
      </c>
      <c r="F19" s="33"/>
      <c r="G19" s="33">
        <v>59</v>
      </c>
      <c r="H19" s="33">
        <f t="shared" si="0"/>
        <v>25.099999999999994</v>
      </c>
      <c r="I19" s="94"/>
      <c r="J19" s="90">
        <f>поголовье!H19</f>
        <v>841</v>
      </c>
      <c r="K19" s="226">
        <f t="shared" si="2"/>
        <v>84.1</v>
      </c>
      <c r="O19" s="211"/>
      <c r="P19" s="211"/>
      <c r="Q19" s="6"/>
      <c r="R19" s="6"/>
      <c r="S19" s="6"/>
    </row>
    <row r="20" spans="1:19" ht="15.75" x14ac:dyDescent="0.25">
      <c r="A20" s="89" t="s">
        <v>24</v>
      </c>
      <c r="B20" s="90">
        <v>60</v>
      </c>
      <c r="C20" s="91">
        <v>0</v>
      </c>
      <c r="D20" s="91">
        <v>0</v>
      </c>
      <c r="E20" s="33">
        <f t="shared" si="1"/>
        <v>93</v>
      </c>
      <c r="F20" s="33"/>
      <c r="G20" s="33">
        <v>60</v>
      </c>
      <c r="H20" s="33">
        <f t="shared" si="0"/>
        <v>33</v>
      </c>
      <c r="I20" s="94"/>
      <c r="J20" s="90">
        <f>поголовье!H20</f>
        <v>930</v>
      </c>
      <c r="K20" s="226">
        <f t="shared" si="2"/>
        <v>93</v>
      </c>
      <c r="O20" s="211"/>
      <c r="P20" s="211"/>
      <c r="Q20" s="6"/>
      <c r="R20" s="6"/>
      <c r="S20" s="6"/>
    </row>
    <row r="21" spans="1:19" ht="15.75" x14ac:dyDescent="0.25">
      <c r="A21" s="89" t="s">
        <v>25</v>
      </c>
      <c r="B21" s="90">
        <v>0</v>
      </c>
      <c r="C21" s="91">
        <v>0</v>
      </c>
      <c r="D21" s="91">
        <v>0</v>
      </c>
      <c r="E21" s="33">
        <f t="shared" si="1"/>
        <v>8.6</v>
      </c>
      <c r="F21" s="33"/>
      <c r="G21" s="33">
        <v>0</v>
      </c>
      <c r="H21" s="33">
        <f t="shared" si="0"/>
        <v>8.6</v>
      </c>
      <c r="I21" s="94"/>
      <c r="J21" s="90">
        <f>поголовье!H21</f>
        <v>86</v>
      </c>
      <c r="K21" s="226">
        <f t="shared" si="2"/>
        <v>8.6</v>
      </c>
      <c r="O21" s="211"/>
      <c r="P21" s="211"/>
      <c r="Q21" s="6"/>
      <c r="R21" s="6"/>
      <c r="S21" s="6"/>
    </row>
    <row r="22" spans="1:19" ht="15.75" x14ac:dyDescent="0.25">
      <c r="A22" s="89" t="s">
        <v>51</v>
      </c>
      <c r="B22" s="90">
        <v>50</v>
      </c>
      <c r="C22" s="91">
        <v>0</v>
      </c>
      <c r="D22" s="91">
        <v>62</v>
      </c>
      <c r="E22" s="33">
        <f t="shared" si="1"/>
        <v>32</v>
      </c>
      <c r="F22" s="33"/>
      <c r="G22" s="33">
        <v>32</v>
      </c>
      <c r="H22" s="33">
        <f t="shared" si="0"/>
        <v>0</v>
      </c>
      <c r="I22" s="94"/>
      <c r="J22" s="90">
        <f>поголовье!H22</f>
        <v>940</v>
      </c>
      <c r="K22" s="226">
        <f t="shared" si="2"/>
        <v>94</v>
      </c>
      <c r="O22" s="211"/>
      <c r="P22" s="211"/>
      <c r="Q22" s="6"/>
      <c r="R22" s="6"/>
      <c r="S22" s="6"/>
    </row>
    <row r="23" spans="1:19" ht="15.75" x14ac:dyDescent="0.25">
      <c r="A23" s="89" t="s">
        <v>27</v>
      </c>
      <c r="B23" s="90">
        <v>64</v>
      </c>
      <c r="C23" s="91">
        <v>0</v>
      </c>
      <c r="D23" s="91">
        <v>38</v>
      </c>
      <c r="E23" s="33">
        <f t="shared" si="1"/>
        <v>26</v>
      </c>
      <c r="F23" s="33"/>
      <c r="G23" s="33">
        <v>26</v>
      </c>
      <c r="H23" s="33">
        <f t="shared" si="0"/>
        <v>0</v>
      </c>
      <c r="I23" s="94"/>
      <c r="J23" s="90">
        <f>поголовье!H23</f>
        <v>640</v>
      </c>
      <c r="K23" s="226">
        <f t="shared" si="2"/>
        <v>64</v>
      </c>
      <c r="O23" s="211"/>
      <c r="P23" s="211"/>
      <c r="Q23" s="6"/>
      <c r="R23" s="6"/>
      <c r="S23" s="6"/>
    </row>
    <row r="24" spans="1:19" ht="15.75" x14ac:dyDescent="0.25">
      <c r="A24" s="89" t="s">
        <v>28</v>
      </c>
      <c r="B24" s="90">
        <v>43</v>
      </c>
      <c r="C24" s="91">
        <v>20</v>
      </c>
      <c r="D24" s="91">
        <v>20</v>
      </c>
      <c r="E24" s="33">
        <f t="shared" si="1"/>
        <v>23.1</v>
      </c>
      <c r="F24" s="33"/>
      <c r="G24" s="33">
        <v>23</v>
      </c>
      <c r="H24" s="33">
        <v>0</v>
      </c>
      <c r="I24" s="94"/>
      <c r="J24" s="90">
        <f>поголовье!H24</f>
        <v>431</v>
      </c>
      <c r="K24" s="226">
        <f t="shared" si="2"/>
        <v>43.1</v>
      </c>
      <c r="O24" s="211"/>
      <c r="P24" s="211"/>
      <c r="Q24" s="6"/>
      <c r="R24" s="6"/>
      <c r="S24" s="6"/>
    </row>
    <row r="25" spans="1:19" ht="15.75" x14ac:dyDescent="0.25">
      <c r="A25" s="89" t="s">
        <v>29</v>
      </c>
      <c r="B25" s="90">
        <v>69</v>
      </c>
      <c r="C25" s="91">
        <v>0</v>
      </c>
      <c r="D25" s="91">
        <v>0</v>
      </c>
      <c r="E25" s="33">
        <f t="shared" si="1"/>
        <v>69.2</v>
      </c>
      <c r="F25" s="33"/>
      <c r="G25" s="33">
        <v>42</v>
      </c>
      <c r="H25" s="33">
        <f t="shared" si="0"/>
        <v>27.200000000000003</v>
      </c>
      <c r="I25" s="94"/>
      <c r="J25" s="90">
        <f>поголовье!H25</f>
        <v>692</v>
      </c>
      <c r="K25" s="226">
        <f t="shared" si="2"/>
        <v>69.2</v>
      </c>
      <c r="O25" s="211"/>
      <c r="P25" s="211"/>
      <c r="Q25" s="6"/>
      <c r="R25" s="6"/>
      <c r="S25" s="6"/>
    </row>
    <row r="26" spans="1:19" ht="15.75" x14ac:dyDescent="0.25">
      <c r="A26" s="89" t="s">
        <v>72</v>
      </c>
      <c r="B26" s="90">
        <v>44</v>
      </c>
      <c r="C26" s="91">
        <v>0</v>
      </c>
      <c r="D26" s="91">
        <v>44</v>
      </c>
      <c r="E26" s="33">
        <f t="shared" si="1"/>
        <v>-0.29999999999999716</v>
      </c>
      <c r="F26" s="33"/>
      <c r="G26" s="33">
        <v>0</v>
      </c>
      <c r="H26" s="33">
        <f t="shared" si="0"/>
        <v>-0.29999999999999716</v>
      </c>
      <c r="I26" s="94"/>
      <c r="J26" s="90">
        <f>поголовье!H26</f>
        <v>437</v>
      </c>
      <c r="K26" s="226">
        <f t="shared" si="2"/>
        <v>43.7</v>
      </c>
      <c r="O26" s="211"/>
      <c r="P26" s="211"/>
      <c r="Q26" s="6"/>
      <c r="R26" s="6"/>
      <c r="S26" s="6"/>
    </row>
    <row r="27" spans="1:19" ht="15.75" x14ac:dyDescent="0.25">
      <c r="A27" s="89" t="s">
        <v>31</v>
      </c>
      <c r="B27" s="90">
        <v>267</v>
      </c>
      <c r="C27" s="91">
        <v>93</v>
      </c>
      <c r="D27" s="91">
        <v>90</v>
      </c>
      <c r="E27" s="33">
        <f t="shared" si="1"/>
        <v>329.9</v>
      </c>
      <c r="F27" s="33"/>
      <c r="G27" s="33">
        <v>250</v>
      </c>
      <c r="H27" s="33">
        <f t="shared" si="0"/>
        <v>79.899999999999977</v>
      </c>
      <c r="I27" s="94"/>
      <c r="J27" s="90">
        <f>поголовье!H27</f>
        <v>4199</v>
      </c>
      <c r="K27" s="226">
        <f t="shared" si="2"/>
        <v>419.9</v>
      </c>
      <c r="O27" s="211"/>
      <c r="P27" s="211"/>
      <c r="Q27" s="6"/>
      <c r="R27" s="6"/>
      <c r="S27" s="6"/>
    </row>
    <row r="28" spans="1:19" ht="15.75" x14ac:dyDescent="0.25">
      <c r="A28" s="89" t="s">
        <v>32</v>
      </c>
      <c r="B28" s="90">
        <v>160</v>
      </c>
      <c r="C28" s="91">
        <v>160</v>
      </c>
      <c r="D28" s="91">
        <v>100</v>
      </c>
      <c r="E28" s="33">
        <f t="shared" si="1"/>
        <v>109.5</v>
      </c>
      <c r="F28" s="33"/>
      <c r="G28" s="33">
        <v>110</v>
      </c>
      <c r="H28" s="33">
        <v>0</v>
      </c>
      <c r="I28" s="94"/>
      <c r="J28" s="90">
        <f>поголовье!H28</f>
        <v>2095</v>
      </c>
      <c r="K28" s="226">
        <f t="shared" si="2"/>
        <v>209.5</v>
      </c>
      <c r="O28" s="211"/>
      <c r="P28" s="211"/>
      <c r="Q28" s="6"/>
      <c r="R28" s="6"/>
      <c r="S28" s="6"/>
    </row>
    <row r="29" spans="1:19" ht="15.75" x14ac:dyDescent="0.25">
      <c r="A29" s="89" t="s">
        <v>73</v>
      </c>
      <c r="B29" s="90">
        <v>99</v>
      </c>
      <c r="C29" s="91">
        <v>28</v>
      </c>
      <c r="D29" s="91">
        <v>0</v>
      </c>
      <c r="E29" s="33">
        <f t="shared" si="1"/>
        <v>98.4</v>
      </c>
      <c r="F29" s="33"/>
      <c r="G29" s="33">
        <v>98</v>
      </c>
      <c r="H29" s="33">
        <f t="shared" si="0"/>
        <v>0.40000000000000568</v>
      </c>
      <c r="I29" s="94"/>
      <c r="J29" s="90">
        <f>поголовье!H29</f>
        <v>984</v>
      </c>
      <c r="K29" s="226">
        <f t="shared" si="2"/>
        <v>98.4</v>
      </c>
      <c r="O29" s="211"/>
      <c r="P29" s="211"/>
      <c r="Q29" s="6"/>
      <c r="R29" s="6"/>
      <c r="S29" s="6"/>
    </row>
    <row r="30" spans="1:19" ht="15.75" x14ac:dyDescent="0.25">
      <c r="A30" s="89" t="s">
        <v>34</v>
      </c>
      <c r="B30" s="90">
        <v>100</v>
      </c>
      <c r="C30" s="91">
        <v>58</v>
      </c>
      <c r="D30" s="91">
        <v>44</v>
      </c>
      <c r="E30" s="33">
        <f t="shared" si="1"/>
        <v>56</v>
      </c>
      <c r="F30" s="33"/>
      <c r="G30" s="33">
        <v>56</v>
      </c>
      <c r="H30" s="33">
        <f t="shared" si="0"/>
        <v>0</v>
      </c>
      <c r="I30" s="94"/>
      <c r="J30" s="90">
        <f>поголовье!H30</f>
        <v>1000</v>
      </c>
      <c r="K30" s="226">
        <f t="shared" si="2"/>
        <v>100</v>
      </c>
      <c r="O30" s="211"/>
      <c r="P30" s="211"/>
      <c r="Q30" s="6"/>
      <c r="R30" s="6"/>
      <c r="S30" s="6"/>
    </row>
    <row r="31" spans="1:19" ht="15.75" x14ac:dyDescent="0.25">
      <c r="A31" s="89" t="s">
        <v>35</v>
      </c>
      <c r="B31" s="90">
        <v>45</v>
      </c>
      <c r="C31" s="91">
        <v>45</v>
      </c>
      <c r="D31" s="91">
        <v>70</v>
      </c>
      <c r="E31" s="33">
        <v>0</v>
      </c>
      <c r="F31" s="33"/>
      <c r="G31" s="33">
        <v>0</v>
      </c>
      <c r="H31" s="33">
        <f t="shared" si="0"/>
        <v>0</v>
      </c>
      <c r="I31" s="94"/>
      <c r="J31" s="90">
        <f>поголовье!H31</f>
        <v>450</v>
      </c>
      <c r="K31" s="226">
        <f t="shared" si="2"/>
        <v>45</v>
      </c>
      <c r="O31" s="211"/>
      <c r="P31" s="211"/>
      <c r="Q31" s="6"/>
      <c r="R31" s="6"/>
      <c r="S31" s="6"/>
    </row>
    <row r="32" spans="1:19" ht="15.75" x14ac:dyDescent="0.25">
      <c r="A32" s="89" t="s">
        <v>36</v>
      </c>
      <c r="B32" s="90">
        <v>0</v>
      </c>
      <c r="C32" s="91">
        <v>0</v>
      </c>
      <c r="D32" s="91">
        <v>0</v>
      </c>
      <c r="E32" s="33">
        <f t="shared" si="1"/>
        <v>62.3</v>
      </c>
      <c r="F32" s="33"/>
      <c r="G32" s="33">
        <v>36</v>
      </c>
      <c r="H32" s="33">
        <f t="shared" si="0"/>
        <v>26.299999999999997</v>
      </c>
      <c r="I32" s="94"/>
      <c r="J32" s="90">
        <f>поголовье!H32</f>
        <v>623</v>
      </c>
      <c r="K32" s="226">
        <f t="shared" si="2"/>
        <v>62.3</v>
      </c>
      <c r="O32" s="211"/>
      <c r="P32" s="211"/>
      <c r="Q32" s="6"/>
      <c r="R32" s="6"/>
      <c r="S32" s="6"/>
    </row>
    <row r="33" spans="1:19" ht="15.75" x14ac:dyDescent="0.25">
      <c r="A33" s="89" t="s">
        <v>37</v>
      </c>
      <c r="B33" s="90">
        <v>147</v>
      </c>
      <c r="C33" s="91">
        <v>28</v>
      </c>
      <c r="D33" s="91">
        <v>166</v>
      </c>
      <c r="E33" s="33">
        <f t="shared" si="1"/>
        <v>34</v>
      </c>
      <c r="F33" s="33"/>
      <c r="G33" s="33">
        <v>34</v>
      </c>
      <c r="H33" s="33">
        <f t="shared" si="0"/>
        <v>0</v>
      </c>
      <c r="I33" s="94"/>
      <c r="J33" s="90">
        <f>поголовье!H33</f>
        <v>2000</v>
      </c>
      <c r="K33" s="226">
        <f t="shared" si="2"/>
        <v>200</v>
      </c>
      <c r="O33" s="211"/>
      <c r="P33" s="211"/>
      <c r="Q33" s="6"/>
      <c r="R33" s="6"/>
      <c r="S33" s="6"/>
    </row>
    <row r="34" spans="1:19" ht="15.75" x14ac:dyDescent="0.25">
      <c r="A34" s="89" t="s">
        <v>53</v>
      </c>
      <c r="B34" s="90">
        <v>100</v>
      </c>
      <c r="C34" s="91">
        <v>0</v>
      </c>
      <c r="D34" s="91">
        <v>0</v>
      </c>
      <c r="E34" s="33">
        <f t="shared" si="1"/>
        <v>100.1</v>
      </c>
      <c r="F34" s="33"/>
      <c r="G34" s="33">
        <v>100</v>
      </c>
      <c r="H34" s="33">
        <f t="shared" si="0"/>
        <v>9.9999999999994316E-2</v>
      </c>
      <c r="I34" s="94"/>
      <c r="J34" s="90">
        <f>поголовье!H34</f>
        <v>1001</v>
      </c>
      <c r="K34" s="226">
        <f t="shared" si="2"/>
        <v>100.1</v>
      </c>
      <c r="O34" s="211"/>
      <c r="P34" s="211"/>
      <c r="Q34" s="6"/>
      <c r="R34" s="6"/>
      <c r="S34" s="6"/>
    </row>
    <row r="35" spans="1:19" ht="15.75" x14ac:dyDescent="0.25">
      <c r="A35" s="89" t="s">
        <v>39</v>
      </c>
      <c r="B35" s="90">
        <v>56</v>
      </c>
      <c r="C35" s="91">
        <v>0</v>
      </c>
      <c r="D35" s="91">
        <v>14</v>
      </c>
      <c r="E35" s="33">
        <f t="shared" si="1"/>
        <v>42</v>
      </c>
      <c r="F35" s="33"/>
      <c r="G35" s="33">
        <v>42</v>
      </c>
      <c r="H35" s="33">
        <f t="shared" si="0"/>
        <v>0</v>
      </c>
      <c r="I35" s="94"/>
      <c r="J35" s="90">
        <f>поголовье!H35</f>
        <v>560</v>
      </c>
      <c r="K35" s="226">
        <f t="shared" si="2"/>
        <v>56</v>
      </c>
      <c r="O35" s="211"/>
      <c r="P35" s="211"/>
      <c r="Q35" s="6"/>
      <c r="R35" s="6"/>
      <c r="S35" s="6"/>
    </row>
    <row r="36" spans="1:19" ht="15.75" x14ac:dyDescent="0.25">
      <c r="A36" s="95"/>
      <c r="B36" s="30"/>
      <c r="D36" s="10"/>
      <c r="E36" s="14"/>
      <c r="F36" s="14"/>
      <c r="G36" s="76"/>
      <c r="H36" s="76"/>
      <c r="I36" s="76"/>
      <c r="O36" s="211"/>
      <c r="P36" s="211"/>
      <c r="Q36" s="6"/>
      <c r="R36" s="6"/>
      <c r="S36" s="6"/>
    </row>
    <row r="37" spans="1:19" ht="15.75" x14ac:dyDescent="0.25">
      <c r="A37" s="77" t="s">
        <v>40</v>
      </c>
      <c r="B37" s="10">
        <f>SUM(B8:B35)</f>
        <v>2504</v>
      </c>
      <c r="C37" s="10">
        <f>SUM(C8:C35)</f>
        <v>1068</v>
      </c>
      <c r="D37" s="10">
        <f>SUM(D8:D35)</f>
        <v>1255</v>
      </c>
      <c r="E37" s="92">
        <f>SUM(E8:E35)</f>
        <v>1991.3999999999999</v>
      </c>
      <c r="F37" s="92"/>
      <c r="G37" s="10">
        <f>SUM(G8:G35)</f>
        <v>1516</v>
      </c>
      <c r="H37" s="92">
        <f>SUM(H8:H35)</f>
        <v>475.69999999999993</v>
      </c>
      <c r="I37" s="10"/>
      <c r="O37" s="211"/>
      <c r="P37" s="211"/>
      <c r="Q37" s="6"/>
      <c r="R37" s="6"/>
      <c r="S37" s="6"/>
    </row>
    <row r="38" spans="1:19" ht="15.75" x14ac:dyDescent="0.25">
      <c r="O38" s="211"/>
      <c r="P38" s="211"/>
      <c r="Q38" s="6"/>
      <c r="R38" s="6"/>
      <c r="S38" s="6"/>
    </row>
    <row r="39" spans="1:19" ht="15.75" x14ac:dyDescent="0.25">
      <c r="O39" s="254"/>
      <c r="P39" s="6"/>
      <c r="Q39" s="6"/>
      <c r="R39" s="6"/>
      <c r="S39" s="6"/>
    </row>
  </sheetData>
  <mergeCells count="7">
    <mergeCell ref="I4:I6"/>
    <mergeCell ref="C5:D5"/>
    <mergeCell ref="B4:D4"/>
    <mergeCell ref="E4:E6"/>
    <mergeCell ref="F4:F6"/>
    <mergeCell ref="G4:G6"/>
    <mergeCell ref="H4:H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67"/>
  <sheetViews>
    <sheetView topLeftCell="A40" workbookViewId="0">
      <selection activeCell="W24" sqref="W24"/>
    </sheetView>
  </sheetViews>
  <sheetFormatPr defaultRowHeight="15" x14ac:dyDescent="0.25"/>
  <cols>
    <col min="1" max="1" width="31" customWidth="1"/>
  </cols>
  <sheetData>
    <row r="1" spans="1:13" ht="15.75" x14ac:dyDescent="0.25">
      <c r="A1" s="295" t="s">
        <v>154</v>
      </c>
      <c r="B1" s="295"/>
      <c r="C1" s="295"/>
      <c r="D1" s="295"/>
      <c r="E1" s="295"/>
      <c r="F1" s="295"/>
      <c r="G1" s="295"/>
      <c r="H1" s="295"/>
      <c r="I1" s="295"/>
      <c r="J1" s="119"/>
      <c r="K1" s="120"/>
      <c r="L1" s="120"/>
      <c r="M1" s="120"/>
    </row>
    <row r="2" spans="1:13" ht="16.5" thickBot="1" x14ac:dyDescent="0.3">
      <c r="A2" s="120"/>
      <c r="B2" s="120"/>
      <c r="C2" s="120"/>
      <c r="D2" s="121"/>
      <c r="E2" s="120"/>
      <c r="F2" s="120"/>
      <c r="G2" s="119"/>
      <c r="H2" s="122"/>
      <c r="I2" s="119"/>
      <c r="J2" s="119"/>
      <c r="K2" s="123"/>
      <c r="L2" s="120"/>
      <c r="M2" s="121" t="s">
        <v>155</v>
      </c>
    </row>
    <row r="3" spans="1:13" ht="15.75" x14ac:dyDescent="0.25">
      <c r="A3" s="296" t="s">
        <v>156</v>
      </c>
      <c r="B3" s="299" t="s">
        <v>157</v>
      </c>
      <c r="C3" s="300"/>
      <c r="D3" s="300"/>
      <c r="E3" s="301"/>
      <c r="F3" s="302" t="s">
        <v>158</v>
      </c>
      <c r="G3" s="303"/>
      <c r="H3" s="303"/>
      <c r="I3" s="304"/>
      <c r="J3" s="124"/>
      <c r="K3" s="305" t="s">
        <v>159</v>
      </c>
      <c r="L3" s="305"/>
      <c r="M3" s="306"/>
    </row>
    <row r="4" spans="1:13" ht="15.75" x14ac:dyDescent="0.25">
      <c r="A4" s="297"/>
      <c r="B4" s="307" t="s">
        <v>41</v>
      </c>
      <c r="C4" s="293" t="s">
        <v>294</v>
      </c>
      <c r="D4" s="293"/>
      <c r="E4" s="294"/>
      <c r="F4" s="307" t="s">
        <v>41</v>
      </c>
      <c r="G4" s="293" t="s">
        <v>294</v>
      </c>
      <c r="H4" s="293"/>
      <c r="I4" s="294"/>
      <c r="J4" s="307" t="s">
        <v>41</v>
      </c>
      <c r="K4" s="293" t="s">
        <v>294</v>
      </c>
      <c r="L4" s="293"/>
      <c r="M4" s="294"/>
    </row>
    <row r="5" spans="1:13" ht="15.75" x14ac:dyDescent="0.25">
      <c r="A5" s="298"/>
      <c r="B5" s="308"/>
      <c r="C5" s="125">
        <v>2022</v>
      </c>
      <c r="D5" s="126">
        <v>2023</v>
      </c>
      <c r="E5" s="127" t="s">
        <v>160</v>
      </c>
      <c r="F5" s="308"/>
      <c r="G5" s="125">
        <v>2022</v>
      </c>
      <c r="H5" s="126">
        <v>2023</v>
      </c>
      <c r="I5" s="127" t="s">
        <v>160</v>
      </c>
      <c r="J5" s="308"/>
      <c r="K5" s="125">
        <v>2022</v>
      </c>
      <c r="L5" s="126">
        <v>2023</v>
      </c>
      <c r="M5" s="127" t="s">
        <v>160</v>
      </c>
    </row>
    <row r="6" spans="1:13" ht="31.5" x14ac:dyDescent="0.25">
      <c r="A6" s="128" t="s">
        <v>161</v>
      </c>
      <c r="B6" s="129">
        <v>47</v>
      </c>
      <c r="C6" s="130">
        <v>39</v>
      </c>
      <c r="D6" s="130">
        <v>41</v>
      </c>
      <c r="E6" s="131">
        <f>D6-C6</f>
        <v>2</v>
      </c>
      <c r="F6" s="132">
        <v>25</v>
      </c>
      <c r="G6" s="133">
        <v>24</v>
      </c>
      <c r="H6" s="133">
        <v>27</v>
      </c>
      <c r="I6" s="131">
        <f>H6-G6</f>
        <v>3</v>
      </c>
      <c r="J6" s="134">
        <f>B6+F6</f>
        <v>72</v>
      </c>
      <c r="K6" s="135">
        <f>C6+G6</f>
        <v>63</v>
      </c>
      <c r="L6" s="136">
        <f>D6+H6</f>
        <v>68</v>
      </c>
      <c r="M6" s="131">
        <f>L6-K6</f>
        <v>5</v>
      </c>
    </row>
    <row r="7" spans="1:13" ht="15.75" x14ac:dyDescent="0.25">
      <c r="A7" s="128" t="s">
        <v>162</v>
      </c>
      <c r="B7" s="129"/>
      <c r="C7" s="130"/>
      <c r="D7" s="130"/>
      <c r="E7" s="131">
        <f t="shared" ref="E7:E67" si="0">D7-C7</f>
        <v>0</v>
      </c>
      <c r="F7" s="132"/>
      <c r="G7" s="133"/>
      <c r="H7" s="133"/>
      <c r="I7" s="131"/>
      <c r="J7" s="134"/>
      <c r="K7" s="135"/>
      <c r="L7" s="136"/>
      <c r="M7" s="131"/>
    </row>
    <row r="8" spans="1:13" ht="15.75" x14ac:dyDescent="0.25">
      <c r="A8" s="128" t="s">
        <v>163</v>
      </c>
      <c r="B8" s="129">
        <v>42</v>
      </c>
      <c r="C8" s="130">
        <v>36</v>
      </c>
      <c r="D8" s="130">
        <v>37</v>
      </c>
      <c r="E8" s="131">
        <f t="shared" si="0"/>
        <v>1</v>
      </c>
      <c r="F8" s="132">
        <v>23</v>
      </c>
      <c r="G8" s="133">
        <v>22</v>
      </c>
      <c r="H8" s="133">
        <v>25</v>
      </c>
      <c r="I8" s="131">
        <f t="shared" ref="I8:I66" si="1">H8-G8</f>
        <v>3</v>
      </c>
      <c r="J8" s="134">
        <f t="shared" ref="J8:J67" si="2">B8+F8</f>
        <v>65</v>
      </c>
      <c r="K8" s="135">
        <f t="shared" ref="K8:K67" si="3">C8+G8</f>
        <v>58</v>
      </c>
      <c r="L8" s="136">
        <f t="shared" ref="L8:L67" si="4">D8+H8</f>
        <v>62</v>
      </c>
      <c r="M8" s="131">
        <f t="shared" ref="M8:M67" si="5">L8-K8</f>
        <v>4</v>
      </c>
    </row>
    <row r="9" spans="1:13" ht="15.75" x14ac:dyDescent="0.25">
      <c r="A9" s="128" t="s">
        <v>164</v>
      </c>
      <c r="B9" s="129">
        <v>5</v>
      </c>
      <c r="C9" s="130">
        <v>3</v>
      </c>
      <c r="D9" s="130">
        <v>4</v>
      </c>
      <c r="E9" s="131">
        <f t="shared" si="0"/>
        <v>1</v>
      </c>
      <c r="F9" s="132">
        <v>2</v>
      </c>
      <c r="G9" s="133">
        <v>2</v>
      </c>
      <c r="H9" s="133">
        <v>2</v>
      </c>
      <c r="I9" s="131">
        <f t="shared" si="1"/>
        <v>0</v>
      </c>
      <c r="J9" s="134"/>
      <c r="K9" s="135">
        <f t="shared" si="3"/>
        <v>5</v>
      </c>
      <c r="L9" s="136">
        <f t="shared" si="4"/>
        <v>6</v>
      </c>
      <c r="M9" s="131">
        <f t="shared" si="5"/>
        <v>1</v>
      </c>
    </row>
    <row r="10" spans="1:13" ht="15.75" x14ac:dyDescent="0.25">
      <c r="A10" s="128" t="s">
        <v>165</v>
      </c>
      <c r="B10" s="129"/>
      <c r="C10" s="130"/>
      <c r="D10" s="130"/>
      <c r="E10" s="131">
        <f t="shared" si="0"/>
        <v>0</v>
      </c>
      <c r="F10" s="132"/>
      <c r="G10" s="133"/>
      <c r="H10" s="133"/>
      <c r="I10" s="131"/>
      <c r="J10" s="134"/>
      <c r="K10" s="135"/>
      <c r="L10" s="136"/>
      <c r="M10" s="131"/>
    </row>
    <row r="11" spans="1:13" ht="31.5" x14ac:dyDescent="0.25">
      <c r="A11" s="128" t="s">
        <v>166</v>
      </c>
      <c r="B11" s="129">
        <v>1</v>
      </c>
      <c r="C11" s="130">
        <v>1</v>
      </c>
      <c r="D11" s="130">
        <v>0</v>
      </c>
      <c r="E11" s="131">
        <f t="shared" si="0"/>
        <v>-1</v>
      </c>
      <c r="F11" s="132">
        <v>3</v>
      </c>
      <c r="G11" s="133">
        <v>3</v>
      </c>
      <c r="H11" s="133">
        <v>3</v>
      </c>
      <c r="I11" s="131">
        <f t="shared" si="1"/>
        <v>0</v>
      </c>
      <c r="J11" s="134">
        <f t="shared" si="2"/>
        <v>4</v>
      </c>
      <c r="K11" s="135">
        <f t="shared" si="3"/>
        <v>4</v>
      </c>
      <c r="L11" s="136">
        <f t="shared" si="4"/>
        <v>3</v>
      </c>
      <c r="M11" s="131">
        <f t="shared" si="5"/>
        <v>-1</v>
      </c>
    </row>
    <row r="12" spans="1:13" ht="15.75" x14ac:dyDescent="0.25">
      <c r="A12" s="128" t="s">
        <v>162</v>
      </c>
      <c r="B12" s="129"/>
      <c r="C12" s="130"/>
      <c r="D12" s="130"/>
      <c r="E12" s="131">
        <f t="shared" si="0"/>
        <v>0</v>
      </c>
      <c r="F12" s="132"/>
      <c r="G12" s="133"/>
      <c r="H12" s="133"/>
      <c r="I12" s="131"/>
      <c r="J12" s="134"/>
      <c r="K12" s="135"/>
      <c r="L12" s="136"/>
      <c r="M12" s="131"/>
    </row>
    <row r="13" spans="1:13" ht="15.75" x14ac:dyDescent="0.25">
      <c r="A13" s="128" t="s">
        <v>163</v>
      </c>
      <c r="B13" s="129">
        <v>1</v>
      </c>
      <c r="C13" s="130">
        <v>1</v>
      </c>
      <c r="D13" s="130">
        <v>0</v>
      </c>
      <c r="E13" s="131">
        <f t="shared" si="0"/>
        <v>-1</v>
      </c>
      <c r="F13" s="132">
        <v>3</v>
      </c>
      <c r="G13" s="133">
        <v>3</v>
      </c>
      <c r="H13" s="133">
        <v>3</v>
      </c>
      <c r="I13" s="131">
        <f t="shared" si="1"/>
        <v>0</v>
      </c>
      <c r="J13" s="134">
        <f t="shared" si="2"/>
        <v>4</v>
      </c>
      <c r="K13" s="135">
        <f t="shared" si="3"/>
        <v>4</v>
      </c>
      <c r="L13" s="136">
        <f t="shared" si="4"/>
        <v>3</v>
      </c>
      <c r="M13" s="131">
        <f t="shared" si="5"/>
        <v>-1</v>
      </c>
    </row>
    <row r="14" spans="1:13" ht="15.75" x14ac:dyDescent="0.25">
      <c r="A14" s="128" t="s">
        <v>164</v>
      </c>
      <c r="B14" s="129"/>
      <c r="C14" s="130"/>
      <c r="D14" s="130">
        <v>0</v>
      </c>
      <c r="E14" s="131">
        <f t="shared" si="0"/>
        <v>0</v>
      </c>
      <c r="F14" s="132"/>
      <c r="G14" s="133"/>
      <c r="H14" s="133"/>
      <c r="I14" s="131"/>
      <c r="J14" s="134"/>
      <c r="K14" s="135"/>
      <c r="L14" s="136"/>
      <c r="M14" s="131"/>
    </row>
    <row r="15" spans="1:13" ht="15.75" x14ac:dyDescent="0.25">
      <c r="A15" s="128" t="s">
        <v>167</v>
      </c>
      <c r="B15" s="129">
        <v>1</v>
      </c>
      <c r="C15" s="130">
        <v>1</v>
      </c>
      <c r="D15" s="130">
        <v>0</v>
      </c>
      <c r="E15" s="131">
        <f t="shared" si="0"/>
        <v>-1</v>
      </c>
      <c r="F15" s="132">
        <v>3</v>
      </c>
      <c r="G15" s="133">
        <v>3</v>
      </c>
      <c r="H15" s="133">
        <v>3</v>
      </c>
      <c r="I15" s="131">
        <f t="shared" si="1"/>
        <v>0</v>
      </c>
      <c r="J15" s="134">
        <f t="shared" si="2"/>
        <v>4</v>
      </c>
      <c r="K15" s="135">
        <f t="shared" si="3"/>
        <v>4</v>
      </c>
      <c r="L15" s="136">
        <f t="shared" si="4"/>
        <v>3</v>
      </c>
      <c r="M15" s="131">
        <f t="shared" si="5"/>
        <v>-1</v>
      </c>
    </row>
    <row r="16" spans="1:13" ht="15.75" x14ac:dyDescent="0.25">
      <c r="A16" s="128" t="s">
        <v>162</v>
      </c>
      <c r="B16" s="129"/>
      <c r="C16" s="130"/>
      <c r="D16" s="130"/>
      <c r="E16" s="131">
        <f t="shared" si="0"/>
        <v>0</v>
      </c>
      <c r="F16" s="132"/>
      <c r="G16" s="133"/>
      <c r="H16" s="133"/>
      <c r="I16" s="131"/>
      <c r="J16" s="134"/>
      <c r="K16" s="135"/>
      <c r="L16" s="136"/>
      <c r="M16" s="131"/>
    </row>
    <row r="17" spans="1:13" ht="15.75" x14ac:dyDescent="0.25">
      <c r="A17" s="128" t="s">
        <v>163</v>
      </c>
      <c r="B17" s="129">
        <v>1</v>
      </c>
      <c r="C17" s="130">
        <v>1</v>
      </c>
      <c r="D17" s="130">
        <v>0</v>
      </c>
      <c r="E17" s="131">
        <f t="shared" si="0"/>
        <v>-1</v>
      </c>
      <c r="F17" s="132">
        <v>3</v>
      </c>
      <c r="G17" s="133">
        <v>3</v>
      </c>
      <c r="H17" s="133">
        <v>3</v>
      </c>
      <c r="I17" s="131">
        <f t="shared" si="1"/>
        <v>0</v>
      </c>
      <c r="J17" s="134">
        <f t="shared" si="2"/>
        <v>4</v>
      </c>
      <c r="K17" s="135">
        <f t="shared" si="3"/>
        <v>4</v>
      </c>
      <c r="L17" s="136">
        <f t="shared" si="4"/>
        <v>3</v>
      </c>
      <c r="M17" s="131">
        <f t="shared" si="5"/>
        <v>-1</v>
      </c>
    </row>
    <row r="18" spans="1:13" ht="15.75" x14ac:dyDescent="0.25">
      <c r="A18" s="128" t="s">
        <v>164</v>
      </c>
      <c r="B18" s="129"/>
      <c r="C18" s="130"/>
      <c r="D18" s="130"/>
      <c r="E18" s="131">
        <f t="shared" si="0"/>
        <v>0</v>
      </c>
      <c r="F18" s="132"/>
      <c r="G18" s="133"/>
      <c r="H18" s="133"/>
      <c r="I18" s="131"/>
      <c r="J18" s="134"/>
      <c r="K18" s="135"/>
      <c r="L18" s="136"/>
      <c r="M18" s="131"/>
    </row>
    <row r="19" spans="1:13" ht="15.75" x14ac:dyDescent="0.25">
      <c r="A19" s="128" t="s">
        <v>168</v>
      </c>
      <c r="B19" s="129">
        <v>61</v>
      </c>
      <c r="C19" s="130">
        <v>58</v>
      </c>
      <c r="D19" s="130">
        <v>63</v>
      </c>
      <c r="E19" s="131">
        <f t="shared" si="0"/>
        <v>5</v>
      </c>
      <c r="F19" s="137" t="s">
        <v>241</v>
      </c>
      <c r="G19" s="138" t="s">
        <v>301</v>
      </c>
      <c r="H19" s="138" t="s">
        <v>304</v>
      </c>
      <c r="I19" s="131">
        <f t="shared" si="1"/>
        <v>-10</v>
      </c>
      <c r="J19" s="134">
        <f t="shared" si="2"/>
        <v>94</v>
      </c>
      <c r="K19" s="135">
        <f t="shared" si="3"/>
        <v>90</v>
      </c>
      <c r="L19" s="136">
        <f t="shared" si="4"/>
        <v>85</v>
      </c>
      <c r="M19" s="131">
        <f t="shared" si="5"/>
        <v>-5</v>
      </c>
    </row>
    <row r="20" spans="1:13" ht="15.75" x14ac:dyDescent="0.25">
      <c r="A20" s="128" t="s">
        <v>162</v>
      </c>
      <c r="B20" s="129"/>
      <c r="C20" s="130"/>
      <c r="D20" s="130"/>
      <c r="E20" s="131">
        <f t="shared" si="0"/>
        <v>0</v>
      </c>
      <c r="F20" s="139"/>
      <c r="G20" s="140"/>
      <c r="H20" s="140"/>
      <c r="I20" s="131"/>
      <c r="J20" s="134"/>
      <c r="K20" s="135"/>
      <c r="L20" s="136"/>
      <c r="M20" s="131"/>
    </row>
    <row r="21" spans="1:13" ht="15.75" x14ac:dyDescent="0.25">
      <c r="A21" s="128" t="s">
        <v>163</v>
      </c>
      <c r="B21" s="129">
        <v>54</v>
      </c>
      <c r="C21" s="130">
        <v>51</v>
      </c>
      <c r="D21" s="130">
        <v>55</v>
      </c>
      <c r="E21" s="131">
        <f t="shared" si="0"/>
        <v>4</v>
      </c>
      <c r="F21" s="137" t="s">
        <v>242</v>
      </c>
      <c r="G21" s="138" t="s">
        <v>302</v>
      </c>
      <c r="H21" s="138" t="s">
        <v>305</v>
      </c>
      <c r="I21" s="131">
        <f t="shared" si="1"/>
        <v>-10</v>
      </c>
      <c r="J21" s="134">
        <f t="shared" si="2"/>
        <v>85</v>
      </c>
      <c r="K21" s="135">
        <f t="shared" si="3"/>
        <v>81</v>
      </c>
      <c r="L21" s="136">
        <f t="shared" si="4"/>
        <v>75</v>
      </c>
      <c r="M21" s="131">
        <f t="shared" si="5"/>
        <v>-6</v>
      </c>
    </row>
    <row r="22" spans="1:13" ht="15.75" x14ac:dyDescent="0.25">
      <c r="A22" s="128" t="s">
        <v>164</v>
      </c>
      <c r="B22" s="129">
        <v>7</v>
      </c>
      <c r="C22" s="130"/>
      <c r="D22" s="130">
        <v>8</v>
      </c>
      <c r="E22" s="131">
        <f t="shared" si="0"/>
        <v>8</v>
      </c>
      <c r="F22" s="137" t="s">
        <v>243</v>
      </c>
      <c r="G22" s="140">
        <v>2</v>
      </c>
      <c r="H22" s="140">
        <v>2</v>
      </c>
      <c r="I22" s="131">
        <f t="shared" si="1"/>
        <v>0</v>
      </c>
      <c r="J22" s="134">
        <f t="shared" si="2"/>
        <v>9</v>
      </c>
      <c r="K22" s="135">
        <f t="shared" si="3"/>
        <v>2</v>
      </c>
      <c r="L22" s="136">
        <f t="shared" si="4"/>
        <v>10</v>
      </c>
      <c r="M22" s="131">
        <f t="shared" si="5"/>
        <v>8</v>
      </c>
    </row>
    <row r="23" spans="1:13" ht="31.5" x14ac:dyDescent="0.25">
      <c r="A23" s="128" t="s">
        <v>169</v>
      </c>
      <c r="B23" s="129">
        <v>7</v>
      </c>
      <c r="C23" s="130">
        <v>3</v>
      </c>
      <c r="D23" s="130">
        <v>2</v>
      </c>
      <c r="E23" s="131">
        <f t="shared" si="0"/>
        <v>-1</v>
      </c>
      <c r="F23" s="137" t="s">
        <v>244</v>
      </c>
      <c r="G23" s="140">
        <v>5</v>
      </c>
      <c r="H23" s="140">
        <v>0</v>
      </c>
      <c r="I23" s="131">
        <f t="shared" si="1"/>
        <v>-5</v>
      </c>
      <c r="J23" s="134">
        <f t="shared" si="2"/>
        <v>16</v>
      </c>
      <c r="K23" s="135">
        <f t="shared" si="3"/>
        <v>8</v>
      </c>
      <c r="L23" s="136">
        <f t="shared" si="4"/>
        <v>2</v>
      </c>
      <c r="M23" s="131">
        <f t="shared" si="5"/>
        <v>-6</v>
      </c>
    </row>
    <row r="24" spans="1:13" ht="15.75" x14ac:dyDescent="0.25">
      <c r="A24" s="128" t="s">
        <v>162</v>
      </c>
      <c r="B24" s="129"/>
      <c r="C24" s="130"/>
      <c r="D24" s="130"/>
      <c r="E24" s="131">
        <f t="shared" si="0"/>
        <v>0</v>
      </c>
      <c r="F24" s="139"/>
      <c r="G24" s="140"/>
      <c r="H24" s="140"/>
      <c r="I24" s="131"/>
      <c r="J24" s="134"/>
      <c r="K24" s="135"/>
      <c r="L24" s="136"/>
      <c r="M24" s="131"/>
    </row>
    <row r="25" spans="1:13" ht="15.75" x14ac:dyDescent="0.25">
      <c r="A25" s="128" t="s">
        <v>163</v>
      </c>
      <c r="B25" s="129">
        <v>7</v>
      </c>
      <c r="C25" s="130">
        <v>3</v>
      </c>
      <c r="D25" s="130">
        <v>1</v>
      </c>
      <c r="E25" s="131">
        <f t="shared" si="0"/>
        <v>-2</v>
      </c>
      <c r="F25" s="137" t="s">
        <v>244</v>
      </c>
      <c r="G25" s="140">
        <v>5</v>
      </c>
      <c r="H25" s="140">
        <v>0</v>
      </c>
      <c r="I25" s="131">
        <f t="shared" si="1"/>
        <v>-5</v>
      </c>
      <c r="J25" s="134">
        <f t="shared" si="2"/>
        <v>16</v>
      </c>
      <c r="K25" s="135">
        <f t="shared" si="3"/>
        <v>8</v>
      </c>
      <c r="L25" s="136">
        <f t="shared" si="4"/>
        <v>1</v>
      </c>
      <c r="M25" s="131">
        <f t="shared" si="5"/>
        <v>-7</v>
      </c>
    </row>
    <row r="26" spans="1:13" ht="15.75" x14ac:dyDescent="0.25">
      <c r="A26" s="128" t="s">
        <v>164</v>
      </c>
      <c r="B26" s="129">
        <v>0</v>
      </c>
      <c r="C26" s="130"/>
      <c r="D26" s="130">
        <v>1</v>
      </c>
      <c r="E26" s="131">
        <f t="shared" si="0"/>
        <v>1</v>
      </c>
      <c r="F26" s="139"/>
      <c r="G26" s="140"/>
      <c r="H26" s="140"/>
      <c r="I26" s="131">
        <f t="shared" si="1"/>
        <v>0</v>
      </c>
      <c r="J26" s="134"/>
      <c r="K26" s="135">
        <f t="shared" si="3"/>
        <v>0</v>
      </c>
      <c r="L26" s="136">
        <f t="shared" si="4"/>
        <v>1</v>
      </c>
      <c r="M26" s="131">
        <f t="shared" si="5"/>
        <v>1</v>
      </c>
    </row>
    <row r="27" spans="1:13" ht="15.75" x14ac:dyDescent="0.25">
      <c r="A27" s="128" t="s">
        <v>170</v>
      </c>
      <c r="B27" s="129">
        <v>26</v>
      </c>
      <c r="C27" s="130">
        <v>0</v>
      </c>
      <c r="D27" s="130">
        <v>37</v>
      </c>
      <c r="E27" s="131">
        <f t="shared" si="0"/>
        <v>37</v>
      </c>
      <c r="F27" s="137" t="s">
        <v>245</v>
      </c>
      <c r="G27" s="140">
        <v>0</v>
      </c>
      <c r="H27" s="140">
        <v>43</v>
      </c>
      <c r="I27" s="131">
        <f t="shared" si="1"/>
        <v>43</v>
      </c>
      <c r="J27" s="134">
        <f t="shared" si="2"/>
        <v>47</v>
      </c>
      <c r="K27" s="135">
        <f t="shared" si="3"/>
        <v>0</v>
      </c>
      <c r="L27" s="136">
        <f t="shared" si="4"/>
        <v>80</v>
      </c>
      <c r="M27" s="131">
        <f t="shared" si="5"/>
        <v>80</v>
      </c>
    </row>
    <row r="28" spans="1:13" ht="15.75" x14ac:dyDescent="0.25">
      <c r="A28" s="141" t="s">
        <v>162</v>
      </c>
      <c r="B28" s="129"/>
      <c r="C28" s="130"/>
      <c r="D28" s="130"/>
      <c r="E28" s="131">
        <f t="shared" si="0"/>
        <v>0</v>
      </c>
      <c r="F28" s="139"/>
      <c r="G28" s="140"/>
      <c r="H28" s="140"/>
      <c r="I28" s="131"/>
      <c r="J28" s="134">
        <f t="shared" si="2"/>
        <v>0</v>
      </c>
      <c r="K28" s="135">
        <f t="shared" si="3"/>
        <v>0</v>
      </c>
      <c r="L28" s="136">
        <f t="shared" si="4"/>
        <v>0</v>
      </c>
      <c r="M28" s="131">
        <f t="shared" si="5"/>
        <v>0</v>
      </c>
    </row>
    <row r="29" spans="1:13" ht="15.75" x14ac:dyDescent="0.25">
      <c r="A29" s="128" t="s">
        <v>163</v>
      </c>
      <c r="B29" s="129">
        <v>26</v>
      </c>
      <c r="C29" s="130">
        <v>0</v>
      </c>
      <c r="D29" s="130">
        <v>37</v>
      </c>
      <c r="E29" s="131">
        <f t="shared" si="0"/>
        <v>37</v>
      </c>
      <c r="F29" s="137" t="s">
        <v>245</v>
      </c>
      <c r="G29" s="140">
        <v>0</v>
      </c>
      <c r="H29" s="140">
        <v>43</v>
      </c>
      <c r="I29" s="131">
        <f t="shared" si="1"/>
        <v>43</v>
      </c>
      <c r="J29" s="134">
        <f t="shared" si="2"/>
        <v>47</v>
      </c>
      <c r="K29" s="135">
        <f t="shared" si="3"/>
        <v>0</v>
      </c>
      <c r="L29" s="136">
        <f t="shared" si="4"/>
        <v>80</v>
      </c>
      <c r="M29" s="131">
        <f t="shared" si="5"/>
        <v>80</v>
      </c>
    </row>
    <row r="30" spans="1:13" ht="15.75" x14ac:dyDescent="0.25">
      <c r="A30" s="128" t="s">
        <v>164</v>
      </c>
      <c r="B30" s="129"/>
      <c r="C30" s="130"/>
      <c r="D30" s="130">
        <v>0</v>
      </c>
      <c r="E30" s="131">
        <f t="shared" si="0"/>
        <v>0</v>
      </c>
      <c r="F30" s="139"/>
      <c r="G30" s="140"/>
      <c r="H30" s="140"/>
      <c r="I30" s="131">
        <f t="shared" si="1"/>
        <v>0</v>
      </c>
      <c r="J30" s="134">
        <f t="shared" si="2"/>
        <v>0</v>
      </c>
      <c r="K30" s="135">
        <f t="shared" si="3"/>
        <v>0</v>
      </c>
      <c r="L30" s="136">
        <f t="shared" si="4"/>
        <v>0</v>
      </c>
      <c r="M30" s="131"/>
    </row>
    <row r="31" spans="1:13" ht="31.5" x14ac:dyDescent="0.25">
      <c r="A31" s="128" t="s">
        <v>171</v>
      </c>
      <c r="B31" s="129">
        <v>250</v>
      </c>
      <c r="C31" s="130">
        <v>158.69999999999999</v>
      </c>
      <c r="D31" s="130">
        <v>216.7</v>
      </c>
      <c r="E31" s="131">
        <f t="shared" si="0"/>
        <v>58</v>
      </c>
      <c r="F31" s="137" t="s">
        <v>246</v>
      </c>
      <c r="G31" s="140">
        <v>79.7</v>
      </c>
      <c r="H31" s="140">
        <v>71.599999999999994</v>
      </c>
      <c r="I31" s="131">
        <f t="shared" si="1"/>
        <v>-8.1000000000000085</v>
      </c>
      <c r="J31" s="134">
        <f t="shared" si="2"/>
        <v>356.9</v>
      </c>
      <c r="K31" s="135">
        <f t="shared" si="3"/>
        <v>238.39999999999998</v>
      </c>
      <c r="L31" s="136">
        <f t="shared" si="4"/>
        <v>288.29999999999995</v>
      </c>
      <c r="M31" s="131">
        <f t="shared" si="5"/>
        <v>49.899999999999977</v>
      </c>
    </row>
    <row r="32" spans="1:13" ht="15.75" x14ac:dyDescent="0.25">
      <c r="A32" s="128" t="s">
        <v>162</v>
      </c>
      <c r="B32" s="129"/>
      <c r="C32" s="130"/>
      <c r="D32" s="130"/>
      <c r="E32" s="131">
        <f t="shared" si="0"/>
        <v>0</v>
      </c>
      <c r="F32" s="139"/>
      <c r="G32" s="140"/>
      <c r="H32" s="140"/>
      <c r="I32" s="131"/>
      <c r="J32" s="134"/>
      <c r="K32" s="135"/>
      <c r="L32" s="136"/>
      <c r="M32" s="131"/>
    </row>
    <row r="33" spans="1:13" ht="15.75" x14ac:dyDescent="0.25">
      <c r="A33" s="128" t="s">
        <v>163</v>
      </c>
      <c r="B33" s="129">
        <v>240.4</v>
      </c>
      <c r="C33" s="130">
        <v>152.9</v>
      </c>
      <c r="D33" s="130">
        <v>204.9</v>
      </c>
      <c r="E33" s="131">
        <f t="shared" si="0"/>
        <v>52</v>
      </c>
      <c r="F33" s="137" t="s">
        <v>247</v>
      </c>
      <c r="G33" s="140">
        <v>79</v>
      </c>
      <c r="H33" s="140">
        <v>68.099999999999994</v>
      </c>
      <c r="I33" s="131">
        <f t="shared" si="1"/>
        <v>-10.900000000000006</v>
      </c>
      <c r="J33" s="134">
        <f t="shared" si="2"/>
        <v>345.7</v>
      </c>
      <c r="K33" s="135">
        <f t="shared" si="3"/>
        <v>231.9</v>
      </c>
      <c r="L33" s="136">
        <f t="shared" si="4"/>
        <v>273</v>
      </c>
      <c r="M33" s="131">
        <f t="shared" si="5"/>
        <v>41.099999999999994</v>
      </c>
    </row>
    <row r="34" spans="1:13" ht="15.75" x14ac:dyDescent="0.25">
      <c r="A34" s="128" t="s">
        <v>164</v>
      </c>
      <c r="B34" s="129">
        <v>9.6</v>
      </c>
      <c r="C34" s="130">
        <v>5.8</v>
      </c>
      <c r="D34" s="130">
        <v>11.6</v>
      </c>
      <c r="E34" s="131">
        <f t="shared" si="0"/>
        <v>5.8</v>
      </c>
      <c r="F34" s="137" t="s">
        <v>248</v>
      </c>
      <c r="G34" s="140">
        <v>0.7</v>
      </c>
      <c r="H34" s="140">
        <v>3.5</v>
      </c>
      <c r="I34" s="131">
        <f t="shared" si="1"/>
        <v>2.8</v>
      </c>
      <c r="J34" s="134">
        <f t="shared" si="2"/>
        <v>11.1</v>
      </c>
      <c r="K34" s="135">
        <f t="shared" si="3"/>
        <v>6.5</v>
      </c>
      <c r="L34" s="136">
        <f t="shared" si="4"/>
        <v>15.1</v>
      </c>
      <c r="M34" s="131">
        <f t="shared" si="5"/>
        <v>8.6</v>
      </c>
    </row>
    <row r="35" spans="1:13" ht="15.75" x14ac:dyDescent="0.25">
      <c r="A35" s="128" t="s">
        <v>172</v>
      </c>
      <c r="B35" s="129">
        <v>0.5</v>
      </c>
      <c r="C35" s="130">
        <v>0</v>
      </c>
      <c r="D35" s="130">
        <v>0</v>
      </c>
      <c r="E35" s="131">
        <f t="shared" si="0"/>
        <v>0</v>
      </c>
      <c r="F35" s="137" t="s">
        <v>249</v>
      </c>
      <c r="G35" s="140">
        <v>17.8</v>
      </c>
      <c r="H35" s="140">
        <v>13.5</v>
      </c>
      <c r="I35" s="131">
        <f t="shared" si="1"/>
        <v>-4.3000000000000007</v>
      </c>
      <c r="J35" s="134">
        <f t="shared" si="2"/>
        <v>22</v>
      </c>
      <c r="K35" s="135">
        <f t="shared" si="3"/>
        <v>17.8</v>
      </c>
      <c r="L35" s="136">
        <f t="shared" si="4"/>
        <v>13.5</v>
      </c>
      <c r="M35" s="131">
        <f t="shared" si="5"/>
        <v>-4.3000000000000007</v>
      </c>
    </row>
    <row r="36" spans="1:13" ht="15.75" x14ac:dyDescent="0.25">
      <c r="A36" s="128" t="s">
        <v>162</v>
      </c>
      <c r="B36" s="129"/>
      <c r="C36" s="130"/>
      <c r="D36" s="130"/>
      <c r="E36" s="131">
        <f t="shared" si="0"/>
        <v>0</v>
      </c>
      <c r="F36" s="139"/>
      <c r="G36" s="140"/>
      <c r="H36" s="140"/>
      <c r="I36" s="131"/>
      <c r="J36" s="134"/>
      <c r="K36" s="135"/>
      <c r="L36" s="136"/>
      <c r="M36" s="131">
        <f t="shared" si="5"/>
        <v>0</v>
      </c>
    </row>
    <row r="37" spans="1:13" ht="15.75" x14ac:dyDescent="0.25">
      <c r="A37" s="128" t="s">
        <v>163</v>
      </c>
      <c r="B37" s="199">
        <v>0.5</v>
      </c>
      <c r="C37" s="142">
        <v>0</v>
      </c>
      <c r="D37" s="142">
        <v>0</v>
      </c>
      <c r="E37" s="131">
        <f t="shared" si="0"/>
        <v>0</v>
      </c>
      <c r="F37" s="137" t="s">
        <v>249</v>
      </c>
      <c r="G37" s="140">
        <v>17.8</v>
      </c>
      <c r="H37" s="140">
        <v>13.5</v>
      </c>
      <c r="I37" s="131">
        <f t="shared" si="1"/>
        <v>-4.3000000000000007</v>
      </c>
      <c r="J37" s="134">
        <f t="shared" si="2"/>
        <v>22</v>
      </c>
      <c r="K37" s="135">
        <f t="shared" si="3"/>
        <v>17.8</v>
      </c>
      <c r="L37" s="136">
        <f t="shared" si="4"/>
        <v>13.5</v>
      </c>
      <c r="M37" s="131">
        <f t="shared" si="5"/>
        <v>-4.3000000000000007</v>
      </c>
    </row>
    <row r="38" spans="1:13" ht="15.75" x14ac:dyDescent="0.25">
      <c r="A38" s="128" t="s">
        <v>164</v>
      </c>
      <c r="B38" s="123"/>
      <c r="C38" s="143"/>
      <c r="D38" s="143">
        <v>0</v>
      </c>
      <c r="E38" s="131">
        <f t="shared" si="0"/>
        <v>0</v>
      </c>
      <c r="F38" s="139"/>
      <c r="G38" s="140"/>
      <c r="H38" s="140"/>
      <c r="I38" s="131"/>
      <c r="J38" s="134"/>
      <c r="K38" s="135">
        <f t="shared" si="3"/>
        <v>0</v>
      </c>
      <c r="L38" s="136">
        <f t="shared" si="4"/>
        <v>0</v>
      </c>
      <c r="M38" s="131"/>
    </row>
    <row r="39" spans="1:13" ht="47.25" x14ac:dyDescent="0.25">
      <c r="A39" s="144" t="s">
        <v>173</v>
      </c>
      <c r="B39" s="200"/>
      <c r="C39" s="145">
        <v>0</v>
      </c>
      <c r="D39" s="145">
        <v>0</v>
      </c>
      <c r="E39" s="131">
        <f t="shared" si="0"/>
        <v>0</v>
      </c>
      <c r="F39" s="137" t="s">
        <v>250</v>
      </c>
      <c r="G39" s="146">
        <v>0</v>
      </c>
      <c r="H39" s="146">
        <v>3016</v>
      </c>
      <c r="I39" s="131">
        <f t="shared" si="1"/>
        <v>3016</v>
      </c>
      <c r="J39" s="134">
        <f t="shared" si="2"/>
        <v>1500</v>
      </c>
      <c r="K39" s="135">
        <f t="shared" si="3"/>
        <v>0</v>
      </c>
      <c r="L39" s="136">
        <f t="shared" si="4"/>
        <v>3016</v>
      </c>
      <c r="M39" s="131">
        <f t="shared" si="5"/>
        <v>3016</v>
      </c>
    </row>
    <row r="40" spans="1:13" ht="15.75" x14ac:dyDescent="0.25">
      <c r="A40" s="147" t="s">
        <v>162</v>
      </c>
      <c r="B40" s="200"/>
      <c r="C40" s="145">
        <v>0</v>
      </c>
      <c r="D40" s="145"/>
      <c r="E40" s="131">
        <f t="shared" si="0"/>
        <v>0</v>
      </c>
      <c r="F40" s="139"/>
      <c r="G40" s="140"/>
      <c r="H40" s="140"/>
      <c r="I40" s="131"/>
      <c r="J40" s="134">
        <f>K40</f>
        <v>0</v>
      </c>
      <c r="K40" s="135"/>
      <c r="L40" s="136"/>
      <c r="M40" s="131">
        <f t="shared" si="5"/>
        <v>0</v>
      </c>
    </row>
    <row r="41" spans="1:13" ht="15.75" x14ac:dyDescent="0.25">
      <c r="A41" s="147" t="s">
        <v>163</v>
      </c>
      <c r="B41" s="200"/>
      <c r="C41" s="145">
        <v>0</v>
      </c>
      <c r="D41" s="145">
        <v>0</v>
      </c>
      <c r="E41" s="131">
        <f t="shared" si="0"/>
        <v>0</v>
      </c>
      <c r="F41" s="137" t="s">
        <v>250</v>
      </c>
      <c r="G41" s="140">
        <v>0</v>
      </c>
      <c r="H41" s="140">
        <v>3016</v>
      </c>
      <c r="I41" s="131">
        <f t="shared" si="1"/>
        <v>3016</v>
      </c>
      <c r="J41" s="134">
        <f t="shared" si="2"/>
        <v>1500</v>
      </c>
      <c r="K41" s="135">
        <f t="shared" si="3"/>
        <v>0</v>
      </c>
      <c r="L41" s="136">
        <f t="shared" si="4"/>
        <v>3016</v>
      </c>
      <c r="M41" s="131">
        <f t="shared" si="5"/>
        <v>3016</v>
      </c>
    </row>
    <row r="42" spans="1:13" ht="15.75" x14ac:dyDescent="0.25">
      <c r="A42" s="147" t="s">
        <v>164</v>
      </c>
      <c r="B42" s="200"/>
      <c r="C42" s="145">
        <v>0</v>
      </c>
      <c r="D42" s="145">
        <v>0</v>
      </c>
      <c r="E42" s="131">
        <f t="shared" si="0"/>
        <v>0</v>
      </c>
      <c r="F42" s="139"/>
      <c r="G42" s="140"/>
      <c r="H42" s="140">
        <v>0</v>
      </c>
      <c r="I42" s="131">
        <f t="shared" si="1"/>
        <v>0</v>
      </c>
      <c r="J42" s="134">
        <f t="shared" si="2"/>
        <v>0</v>
      </c>
      <c r="K42" s="135">
        <f t="shared" si="3"/>
        <v>0</v>
      </c>
      <c r="L42" s="136">
        <f t="shared" si="4"/>
        <v>0</v>
      </c>
      <c r="M42" s="131">
        <f t="shared" si="5"/>
        <v>0</v>
      </c>
    </row>
    <row r="43" spans="1:13" ht="31.5" x14ac:dyDescent="0.25">
      <c r="A43" s="128" t="s">
        <v>174</v>
      </c>
      <c r="B43" s="201">
        <v>155.9</v>
      </c>
      <c r="C43" s="148">
        <v>101</v>
      </c>
      <c r="D43" s="148">
        <v>106.6</v>
      </c>
      <c r="E43" s="131">
        <f t="shared" si="0"/>
        <v>5.5999999999999943</v>
      </c>
      <c r="F43" s="137" t="s">
        <v>251</v>
      </c>
      <c r="G43" s="138" t="s">
        <v>303</v>
      </c>
      <c r="H43" s="138" t="s">
        <v>306</v>
      </c>
      <c r="I43" s="131">
        <f t="shared" si="1"/>
        <v>-1.1000000000000014</v>
      </c>
      <c r="J43" s="134">
        <f t="shared" si="2"/>
        <v>220.10000000000002</v>
      </c>
      <c r="K43" s="135">
        <f t="shared" si="3"/>
        <v>144.19999999999999</v>
      </c>
      <c r="L43" s="136">
        <f t="shared" si="4"/>
        <v>148.69999999999999</v>
      </c>
      <c r="M43" s="131">
        <f t="shared" si="5"/>
        <v>4.5</v>
      </c>
    </row>
    <row r="44" spans="1:13" ht="15.75" x14ac:dyDescent="0.25">
      <c r="A44" s="128" t="s">
        <v>162</v>
      </c>
      <c r="B44" s="129"/>
      <c r="C44" s="130"/>
      <c r="D44" s="130"/>
      <c r="E44" s="131">
        <f t="shared" si="0"/>
        <v>0</v>
      </c>
      <c r="F44" s="139"/>
      <c r="G44" s="140"/>
      <c r="H44" s="140"/>
      <c r="I44" s="131"/>
      <c r="J44" s="134"/>
      <c r="K44" s="135"/>
      <c r="L44" s="136"/>
      <c r="M44" s="131"/>
    </row>
    <row r="45" spans="1:13" ht="15.75" x14ac:dyDescent="0.25">
      <c r="A45" s="128" t="s">
        <v>163</v>
      </c>
      <c r="B45" s="201">
        <v>153.5</v>
      </c>
      <c r="C45" s="148">
        <v>99.9</v>
      </c>
      <c r="D45" s="148">
        <v>104.9</v>
      </c>
      <c r="E45" s="131">
        <f t="shared" si="0"/>
        <v>5</v>
      </c>
      <c r="F45" s="137" t="s">
        <v>252</v>
      </c>
      <c r="G45" s="149">
        <v>41.5</v>
      </c>
      <c r="H45" s="149">
        <v>40.5</v>
      </c>
      <c r="I45" s="131">
        <f t="shared" si="1"/>
        <v>-1</v>
      </c>
      <c r="J45" s="134">
        <f t="shared" si="2"/>
        <v>215.3</v>
      </c>
      <c r="K45" s="135">
        <f t="shared" si="3"/>
        <v>141.4</v>
      </c>
      <c r="L45" s="136">
        <f t="shared" si="4"/>
        <v>145.4</v>
      </c>
      <c r="M45" s="131">
        <f t="shared" si="5"/>
        <v>4</v>
      </c>
    </row>
    <row r="46" spans="1:13" ht="15.75" x14ac:dyDescent="0.25">
      <c r="A46" s="128" t="s">
        <v>164</v>
      </c>
      <c r="B46" s="201">
        <v>2.4</v>
      </c>
      <c r="C46" s="148">
        <v>1.1000000000000001</v>
      </c>
      <c r="D46" s="148">
        <v>1.7</v>
      </c>
      <c r="E46" s="131">
        <f t="shared" si="0"/>
        <v>0.59999999999999987</v>
      </c>
      <c r="F46" s="137" t="s">
        <v>253</v>
      </c>
      <c r="G46" s="140">
        <v>1.7</v>
      </c>
      <c r="H46" s="140">
        <v>1.6</v>
      </c>
      <c r="I46" s="131">
        <f t="shared" si="1"/>
        <v>-9.9999999999999867E-2</v>
      </c>
      <c r="J46" s="134">
        <f t="shared" si="2"/>
        <v>4.8</v>
      </c>
      <c r="K46" s="135">
        <f t="shared" si="3"/>
        <v>2.8</v>
      </c>
      <c r="L46" s="136">
        <f t="shared" si="4"/>
        <v>3.3</v>
      </c>
      <c r="M46" s="131">
        <f t="shared" si="5"/>
        <v>0.5</v>
      </c>
    </row>
    <row r="47" spans="1:13" ht="15.75" x14ac:dyDescent="0.25">
      <c r="A47" s="128" t="s">
        <v>172</v>
      </c>
      <c r="B47" s="202">
        <v>3.9</v>
      </c>
      <c r="C47" s="150">
        <v>2.2999999999999998</v>
      </c>
      <c r="D47" s="150">
        <v>5.4</v>
      </c>
      <c r="E47" s="131">
        <f t="shared" si="0"/>
        <v>3.1000000000000005</v>
      </c>
      <c r="F47" s="137" t="s">
        <v>254</v>
      </c>
      <c r="G47" s="140">
        <v>14</v>
      </c>
      <c r="H47" s="140">
        <v>14.5</v>
      </c>
      <c r="I47" s="131">
        <f t="shared" si="1"/>
        <v>0.5</v>
      </c>
      <c r="J47" s="134">
        <f t="shared" si="2"/>
        <v>59.8</v>
      </c>
      <c r="K47" s="135">
        <f t="shared" si="3"/>
        <v>16.3</v>
      </c>
      <c r="L47" s="136">
        <f t="shared" si="4"/>
        <v>19.899999999999999</v>
      </c>
      <c r="M47" s="131">
        <f t="shared" si="5"/>
        <v>3.5999999999999979</v>
      </c>
    </row>
    <row r="48" spans="1:13" ht="15.75" x14ac:dyDescent="0.25">
      <c r="A48" s="128" t="s">
        <v>162</v>
      </c>
      <c r="B48" s="203"/>
      <c r="C48" s="151"/>
      <c r="D48" s="151"/>
      <c r="E48" s="131">
        <f t="shared" si="0"/>
        <v>0</v>
      </c>
      <c r="F48" s="139"/>
      <c r="G48" s="140"/>
      <c r="H48" s="140"/>
      <c r="I48" s="131"/>
      <c r="J48" s="134"/>
      <c r="K48" s="135"/>
      <c r="L48" s="136"/>
      <c r="M48" s="131"/>
    </row>
    <row r="49" spans="1:13" ht="15.75" x14ac:dyDescent="0.25">
      <c r="A49" s="128" t="s">
        <v>163</v>
      </c>
      <c r="B49" s="202">
        <v>3.9</v>
      </c>
      <c r="C49" s="152">
        <v>2.2999999999999998</v>
      </c>
      <c r="D49" s="152">
        <v>5.4</v>
      </c>
      <c r="E49" s="131">
        <f t="shared" si="0"/>
        <v>3.1000000000000005</v>
      </c>
      <c r="F49" s="137" t="s">
        <v>254</v>
      </c>
      <c r="G49" s="140">
        <v>14</v>
      </c>
      <c r="H49" s="140">
        <v>14.5</v>
      </c>
      <c r="I49" s="131">
        <f t="shared" si="1"/>
        <v>0.5</v>
      </c>
      <c r="J49" s="134">
        <f t="shared" si="2"/>
        <v>59.8</v>
      </c>
      <c r="K49" s="135">
        <f t="shared" si="3"/>
        <v>16.3</v>
      </c>
      <c r="L49" s="136">
        <f t="shared" si="4"/>
        <v>19.899999999999999</v>
      </c>
      <c r="M49" s="131">
        <f t="shared" si="5"/>
        <v>3.5999999999999979</v>
      </c>
    </row>
    <row r="50" spans="1:13" ht="15.75" x14ac:dyDescent="0.25">
      <c r="A50" s="128" t="s">
        <v>164</v>
      </c>
      <c r="B50" s="202"/>
      <c r="C50" s="152"/>
      <c r="D50" s="152">
        <v>0</v>
      </c>
      <c r="E50" s="131">
        <f t="shared" si="0"/>
        <v>0</v>
      </c>
      <c r="F50" s="139"/>
      <c r="G50" s="140"/>
      <c r="H50" s="140"/>
      <c r="I50" s="131"/>
      <c r="J50" s="134"/>
      <c r="K50" s="135"/>
      <c r="L50" s="136"/>
      <c r="M50" s="131"/>
    </row>
    <row r="51" spans="1:13" ht="31.5" x14ac:dyDescent="0.25">
      <c r="A51" s="128" t="s">
        <v>175</v>
      </c>
      <c r="B51" s="129">
        <v>711.4</v>
      </c>
      <c r="C51" s="130">
        <v>674.9</v>
      </c>
      <c r="D51" s="130">
        <v>820.9</v>
      </c>
      <c r="E51" s="131">
        <f t="shared" si="0"/>
        <v>146</v>
      </c>
      <c r="F51" s="137" t="s">
        <v>255</v>
      </c>
      <c r="G51" s="149">
        <v>263</v>
      </c>
      <c r="H51" s="149">
        <v>269.3</v>
      </c>
      <c r="I51" s="131">
        <f t="shared" si="1"/>
        <v>6.3000000000000114</v>
      </c>
      <c r="J51" s="134">
        <f t="shared" si="2"/>
        <v>961</v>
      </c>
      <c r="K51" s="135">
        <f t="shared" si="3"/>
        <v>937.9</v>
      </c>
      <c r="L51" s="136">
        <f t="shared" si="4"/>
        <v>1090.2</v>
      </c>
      <c r="M51" s="131">
        <f t="shared" si="5"/>
        <v>152.30000000000007</v>
      </c>
    </row>
    <row r="52" spans="1:13" ht="15.75" x14ac:dyDescent="0.25">
      <c r="A52" s="128" t="s">
        <v>162</v>
      </c>
      <c r="B52" s="129"/>
      <c r="C52" s="130"/>
      <c r="D52" s="130"/>
      <c r="E52" s="131">
        <f t="shared" si="0"/>
        <v>0</v>
      </c>
      <c r="F52" s="139"/>
      <c r="G52" s="140"/>
      <c r="H52" s="140"/>
      <c r="I52" s="131"/>
      <c r="J52" s="134"/>
      <c r="K52" s="135"/>
      <c r="L52" s="136"/>
      <c r="M52" s="131"/>
    </row>
    <row r="53" spans="1:13" ht="15.75" x14ac:dyDescent="0.25">
      <c r="A53" s="128" t="s">
        <v>163</v>
      </c>
      <c r="B53" s="129">
        <v>701.7</v>
      </c>
      <c r="C53" s="130">
        <v>668</v>
      </c>
      <c r="D53" s="130">
        <v>801.4</v>
      </c>
      <c r="E53" s="131">
        <f t="shared" si="0"/>
        <v>133.39999999999998</v>
      </c>
      <c r="F53" s="137" t="s">
        <v>256</v>
      </c>
      <c r="G53" s="149">
        <v>261</v>
      </c>
      <c r="H53" s="149">
        <v>265.3</v>
      </c>
      <c r="I53" s="131">
        <f t="shared" si="1"/>
        <v>4.3000000000000114</v>
      </c>
      <c r="J53" s="134">
        <f t="shared" si="2"/>
        <v>949.30000000000007</v>
      </c>
      <c r="K53" s="135">
        <f t="shared" si="3"/>
        <v>929</v>
      </c>
      <c r="L53" s="136">
        <f t="shared" si="4"/>
        <v>1066.7</v>
      </c>
      <c r="M53" s="131">
        <f t="shared" si="5"/>
        <v>137.70000000000005</v>
      </c>
    </row>
    <row r="54" spans="1:13" ht="15.75" x14ac:dyDescent="0.25">
      <c r="A54" s="128" t="s">
        <v>164</v>
      </c>
      <c r="B54" s="129">
        <v>9.6999999999999993</v>
      </c>
      <c r="C54" s="130">
        <v>7</v>
      </c>
      <c r="D54" s="130">
        <v>19.5</v>
      </c>
      <c r="E54" s="131">
        <f t="shared" si="0"/>
        <v>12.5</v>
      </c>
      <c r="F54" s="137" t="s">
        <v>257</v>
      </c>
      <c r="G54" s="140">
        <v>2.1</v>
      </c>
      <c r="H54" s="140">
        <v>4</v>
      </c>
      <c r="I54" s="131">
        <f t="shared" si="1"/>
        <v>1.9</v>
      </c>
      <c r="J54" s="134">
        <f t="shared" si="2"/>
        <v>11.899999999999999</v>
      </c>
      <c r="K54" s="135">
        <f t="shared" si="3"/>
        <v>9.1</v>
      </c>
      <c r="L54" s="136">
        <f t="shared" si="4"/>
        <v>23.5</v>
      </c>
      <c r="M54" s="131">
        <f t="shared" si="5"/>
        <v>14.4</v>
      </c>
    </row>
    <row r="55" spans="1:13" ht="15.75" x14ac:dyDescent="0.25">
      <c r="A55" s="128" t="s">
        <v>176</v>
      </c>
      <c r="B55" s="129">
        <v>146</v>
      </c>
      <c r="C55" s="130">
        <v>127.6</v>
      </c>
      <c r="D55" s="130">
        <v>140.4</v>
      </c>
      <c r="E55" s="131">
        <f t="shared" si="0"/>
        <v>12.800000000000011</v>
      </c>
      <c r="F55" s="137" t="s">
        <v>258</v>
      </c>
      <c r="G55" s="140">
        <v>92.7</v>
      </c>
      <c r="H55" s="140">
        <v>155.80000000000001</v>
      </c>
      <c r="I55" s="131">
        <f t="shared" si="1"/>
        <v>63.100000000000009</v>
      </c>
      <c r="J55" s="134">
        <f t="shared" si="2"/>
        <v>362.1</v>
      </c>
      <c r="K55" s="135">
        <f t="shared" si="3"/>
        <v>220.3</v>
      </c>
      <c r="L55" s="136">
        <f t="shared" si="4"/>
        <v>296.20000000000005</v>
      </c>
      <c r="M55" s="131">
        <f t="shared" si="5"/>
        <v>75.900000000000034</v>
      </c>
    </row>
    <row r="56" spans="1:13" ht="15.75" x14ac:dyDescent="0.25">
      <c r="A56" s="128" t="s">
        <v>162</v>
      </c>
      <c r="B56" s="129"/>
      <c r="C56" s="130"/>
      <c r="D56" s="130"/>
      <c r="E56" s="131">
        <f t="shared" si="0"/>
        <v>0</v>
      </c>
      <c r="F56" s="139"/>
      <c r="G56" s="140"/>
      <c r="H56" s="140"/>
      <c r="I56" s="131"/>
      <c r="J56" s="134"/>
      <c r="K56" s="135"/>
      <c r="L56" s="136"/>
      <c r="M56" s="131"/>
    </row>
    <row r="57" spans="1:13" ht="15.75" x14ac:dyDescent="0.25">
      <c r="A57" s="128" t="s">
        <v>163</v>
      </c>
      <c r="B57" s="129">
        <v>146</v>
      </c>
      <c r="C57" s="130">
        <v>127.6</v>
      </c>
      <c r="D57" s="130">
        <v>140.4</v>
      </c>
      <c r="E57" s="131">
        <f t="shared" si="0"/>
        <v>12.800000000000011</v>
      </c>
      <c r="F57" s="137" t="s">
        <v>258</v>
      </c>
      <c r="G57" s="140">
        <v>92.7</v>
      </c>
      <c r="H57" s="140">
        <v>155.80000000000001</v>
      </c>
      <c r="I57" s="131">
        <f t="shared" si="1"/>
        <v>63.100000000000009</v>
      </c>
      <c r="J57" s="134">
        <f t="shared" si="2"/>
        <v>362.1</v>
      </c>
      <c r="K57" s="135">
        <f t="shared" si="3"/>
        <v>220.3</v>
      </c>
      <c r="L57" s="136">
        <f t="shared" si="4"/>
        <v>296.20000000000005</v>
      </c>
      <c r="M57" s="131">
        <f t="shared" si="5"/>
        <v>75.900000000000034</v>
      </c>
    </row>
    <row r="58" spans="1:13" ht="15.75" x14ac:dyDescent="0.25">
      <c r="A58" s="128" t="s">
        <v>164</v>
      </c>
      <c r="B58" s="129"/>
      <c r="C58" s="130"/>
      <c r="D58" s="130">
        <v>0</v>
      </c>
      <c r="E58" s="131">
        <f t="shared" si="0"/>
        <v>0</v>
      </c>
      <c r="F58" s="139"/>
      <c r="G58" s="140"/>
      <c r="H58" s="140"/>
      <c r="I58" s="131"/>
      <c r="J58" s="134"/>
      <c r="K58" s="135">
        <f t="shared" si="3"/>
        <v>0</v>
      </c>
      <c r="L58" s="136">
        <f t="shared" si="4"/>
        <v>0</v>
      </c>
      <c r="M58" s="131"/>
    </row>
    <row r="59" spans="1:13" ht="31.5" x14ac:dyDescent="0.25">
      <c r="A59" s="128" t="s">
        <v>177</v>
      </c>
      <c r="B59" s="129">
        <v>112</v>
      </c>
      <c r="C59" s="130">
        <v>106</v>
      </c>
      <c r="D59" s="130">
        <v>98</v>
      </c>
      <c r="E59" s="131">
        <f t="shared" si="0"/>
        <v>-8</v>
      </c>
      <c r="F59" s="204" t="s">
        <v>259</v>
      </c>
      <c r="G59" s="133">
        <v>44</v>
      </c>
      <c r="H59" s="133">
        <v>44</v>
      </c>
      <c r="I59" s="131">
        <f t="shared" si="1"/>
        <v>0</v>
      </c>
      <c r="J59" s="134">
        <f t="shared" si="2"/>
        <v>156</v>
      </c>
      <c r="K59" s="135">
        <f t="shared" si="3"/>
        <v>150</v>
      </c>
      <c r="L59" s="136">
        <f t="shared" si="4"/>
        <v>142</v>
      </c>
      <c r="M59" s="131">
        <f t="shared" si="5"/>
        <v>-8</v>
      </c>
    </row>
    <row r="60" spans="1:13" ht="31.5" x14ac:dyDescent="0.25">
      <c r="A60" s="128" t="s">
        <v>178</v>
      </c>
      <c r="B60" s="129">
        <v>16</v>
      </c>
      <c r="C60" s="130">
        <v>8</v>
      </c>
      <c r="D60" s="130">
        <v>3</v>
      </c>
      <c r="E60" s="131">
        <f t="shared" si="0"/>
        <v>-5</v>
      </c>
      <c r="F60" s="204" t="s">
        <v>260</v>
      </c>
      <c r="G60" s="133">
        <v>9</v>
      </c>
      <c r="H60" s="133">
        <v>6</v>
      </c>
      <c r="I60" s="131">
        <f t="shared" si="1"/>
        <v>-3</v>
      </c>
      <c r="J60" s="134">
        <f t="shared" si="2"/>
        <v>26</v>
      </c>
      <c r="K60" s="135">
        <f t="shared" si="3"/>
        <v>17</v>
      </c>
      <c r="L60" s="136">
        <f t="shared" si="4"/>
        <v>9</v>
      </c>
      <c r="M60" s="131">
        <f t="shared" si="5"/>
        <v>-8</v>
      </c>
    </row>
    <row r="61" spans="1:13" ht="15.75" x14ac:dyDescent="0.25">
      <c r="A61" s="128" t="s">
        <v>162</v>
      </c>
      <c r="B61" s="129"/>
      <c r="C61" s="130"/>
      <c r="D61" s="130"/>
      <c r="E61" s="131">
        <f t="shared" si="0"/>
        <v>0</v>
      </c>
      <c r="F61" s="132"/>
      <c r="G61" s="133"/>
      <c r="H61" s="133"/>
      <c r="I61" s="131"/>
      <c r="J61" s="134"/>
      <c r="K61" s="135"/>
      <c r="L61" s="136"/>
      <c r="M61" s="131"/>
    </row>
    <row r="62" spans="1:13" ht="15.75" x14ac:dyDescent="0.25">
      <c r="A62" s="128" t="s">
        <v>163</v>
      </c>
      <c r="B62" s="129">
        <v>14</v>
      </c>
      <c r="C62" s="130">
        <v>8</v>
      </c>
      <c r="D62" s="130">
        <v>3</v>
      </c>
      <c r="E62" s="131">
        <f t="shared" si="0"/>
        <v>-5</v>
      </c>
      <c r="F62" s="204" t="s">
        <v>261</v>
      </c>
      <c r="G62" s="133">
        <v>7</v>
      </c>
      <c r="H62" s="133">
        <v>6</v>
      </c>
      <c r="I62" s="131">
        <f t="shared" si="1"/>
        <v>-1</v>
      </c>
      <c r="J62" s="134">
        <f t="shared" si="2"/>
        <v>22</v>
      </c>
      <c r="K62" s="135">
        <f t="shared" si="3"/>
        <v>15</v>
      </c>
      <c r="L62" s="136">
        <f t="shared" si="4"/>
        <v>9</v>
      </c>
      <c r="M62" s="131">
        <f>L62-K62</f>
        <v>-6</v>
      </c>
    </row>
    <row r="63" spans="1:13" ht="15.75" x14ac:dyDescent="0.25">
      <c r="A63" s="128" t="s">
        <v>164</v>
      </c>
      <c r="B63" s="129">
        <v>2</v>
      </c>
      <c r="C63" s="130">
        <v>0</v>
      </c>
      <c r="D63" s="130">
        <v>0</v>
      </c>
      <c r="E63" s="131">
        <f t="shared" si="0"/>
        <v>0</v>
      </c>
      <c r="F63" s="204" t="s">
        <v>243</v>
      </c>
      <c r="G63" s="133">
        <v>2</v>
      </c>
      <c r="H63" s="133">
        <v>0</v>
      </c>
      <c r="I63" s="131">
        <f t="shared" si="1"/>
        <v>-2</v>
      </c>
      <c r="J63" s="134">
        <f t="shared" si="2"/>
        <v>4</v>
      </c>
      <c r="K63" s="135">
        <f t="shared" si="3"/>
        <v>2</v>
      </c>
      <c r="L63" s="136">
        <f t="shared" si="4"/>
        <v>0</v>
      </c>
      <c r="M63" s="131">
        <f>L63-K63</f>
        <v>-2</v>
      </c>
    </row>
    <row r="64" spans="1:13" ht="15.75" x14ac:dyDescent="0.25">
      <c r="A64" s="128" t="s">
        <v>179</v>
      </c>
      <c r="B64" s="129">
        <v>0</v>
      </c>
      <c r="C64" s="130">
        <v>0</v>
      </c>
      <c r="D64" s="130">
        <v>0</v>
      </c>
      <c r="E64" s="131">
        <f t="shared" si="0"/>
        <v>0</v>
      </c>
      <c r="F64" s="204" t="s">
        <v>262</v>
      </c>
      <c r="G64" s="136">
        <v>0</v>
      </c>
      <c r="H64" s="136">
        <v>0</v>
      </c>
      <c r="I64" s="131">
        <v>0</v>
      </c>
      <c r="J64" s="134">
        <f t="shared" si="2"/>
        <v>0</v>
      </c>
      <c r="K64" s="135">
        <f t="shared" si="3"/>
        <v>0</v>
      </c>
      <c r="L64" s="136">
        <f t="shared" si="4"/>
        <v>0</v>
      </c>
      <c r="M64" s="131">
        <f t="shared" si="5"/>
        <v>0</v>
      </c>
    </row>
    <row r="65" spans="1:13" ht="15.75" x14ac:dyDescent="0.25">
      <c r="A65" s="128" t="s">
        <v>162</v>
      </c>
      <c r="B65" s="129"/>
      <c r="C65" s="130"/>
      <c r="D65" s="130"/>
      <c r="E65" s="131">
        <f t="shared" si="0"/>
        <v>0</v>
      </c>
      <c r="F65" s="135"/>
      <c r="G65" s="136"/>
      <c r="H65" s="136"/>
      <c r="I65" s="131"/>
      <c r="J65" s="134"/>
      <c r="K65" s="135"/>
      <c r="L65" s="136"/>
      <c r="M65" s="131"/>
    </row>
    <row r="66" spans="1:13" ht="15.75" x14ac:dyDescent="0.25">
      <c r="A66" s="128" t="s">
        <v>163</v>
      </c>
      <c r="B66" s="129">
        <v>0</v>
      </c>
      <c r="C66" s="130">
        <v>0</v>
      </c>
      <c r="D66" s="130">
        <v>0</v>
      </c>
      <c r="E66" s="131">
        <f t="shared" si="0"/>
        <v>0</v>
      </c>
      <c r="F66" s="204" t="s">
        <v>262</v>
      </c>
      <c r="G66" s="136">
        <v>0</v>
      </c>
      <c r="H66" s="136">
        <v>0</v>
      </c>
      <c r="I66" s="131">
        <f t="shared" si="1"/>
        <v>0</v>
      </c>
      <c r="J66" s="134">
        <f t="shared" si="2"/>
        <v>0</v>
      </c>
      <c r="K66" s="135">
        <f t="shared" si="3"/>
        <v>0</v>
      </c>
      <c r="L66" s="136">
        <f t="shared" si="4"/>
        <v>0</v>
      </c>
      <c r="M66" s="131">
        <f t="shared" si="5"/>
        <v>0</v>
      </c>
    </row>
    <row r="67" spans="1:13" ht="16.5" thickBot="1" x14ac:dyDescent="0.3">
      <c r="A67" s="128" t="s">
        <v>164</v>
      </c>
      <c r="B67" s="153">
        <v>0</v>
      </c>
      <c r="C67" s="154">
        <v>0</v>
      </c>
      <c r="D67" s="154">
        <v>0</v>
      </c>
      <c r="E67" s="131">
        <f t="shared" si="0"/>
        <v>0</v>
      </c>
      <c r="F67" s="205" t="s">
        <v>262</v>
      </c>
      <c r="G67" s="155">
        <v>0</v>
      </c>
      <c r="H67" s="155">
        <v>0</v>
      </c>
      <c r="I67" s="156">
        <f>H67-G67</f>
        <v>0</v>
      </c>
      <c r="J67" s="157">
        <f t="shared" si="2"/>
        <v>0</v>
      </c>
      <c r="K67" s="135">
        <f t="shared" si="3"/>
        <v>0</v>
      </c>
      <c r="L67" s="136">
        <f t="shared" si="4"/>
        <v>0</v>
      </c>
      <c r="M67" s="156">
        <f t="shared" si="5"/>
        <v>0</v>
      </c>
    </row>
  </sheetData>
  <mergeCells count="11">
    <mergeCell ref="K4:M4"/>
    <mergeCell ref="A1:I1"/>
    <mergeCell ref="A3:A5"/>
    <mergeCell ref="B3:E3"/>
    <mergeCell ref="F3:I3"/>
    <mergeCell ref="K3:M3"/>
    <mergeCell ref="B4:B5"/>
    <mergeCell ref="C4:E4"/>
    <mergeCell ref="F4:F5"/>
    <mergeCell ref="G4:I4"/>
    <mergeCell ref="J4:J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60"/>
  <sheetViews>
    <sheetView topLeftCell="A55" workbookViewId="0">
      <selection activeCell="D59" sqref="D59"/>
    </sheetView>
  </sheetViews>
  <sheetFormatPr defaultRowHeight="15" x14ac:dyDescent="0.25"/>
  <cols>
    <col min="1" max="1" width="24.85546875" customWidth="1"/>
    <col min="2" max="2" width="44.28515625" customWidth="1"/>
    <col min="3" max="3" width="11.85546875" customWidth="1"/>
    <col min="4" max="4" width="12.5703125" customWidth="1"/>
  </cols>
  <sheetData>
    <row r="1" spans="1:17" ht="15.75" x14ac:dyDescent="0.25">
      <c r="A1" s="309" t="s">
        <v>74</v>
      </c>
      <c r="B1" s="309"/>
      <c r="C1" s="309"/>
    </row>
    <row r="2" spans="1:17" ht="15.75" x14ac:dyDescent="0.25">
      <c r="A2" s="309" t="s">
        <v>75</v>
      </c>
      <c r="B2" s="309"/>
      <c r="C2" s="309"/>
    </row>
    <row r="3" spans="1:17" ht="15.75" x14ac:dyDescent="0.25">
      <c r="A3" s="310" t="s">
        <v>300</v>
      </c>
      <c r="B3" s="310"/>
      <c r="C3" s="310"/>
    </row>
    <row r="4" spans="1:17" ht="31.5" x14ac:dyDescent="0.25">
      <c r="A4" s="96" t="s">
        <v>76</v>
      </c>
      <c r="B4" s="96" t="s">
        <v>77</v>
      </c>
      <c r="C4" s="97" t="s">
        <v>78</v>
      </c>
    </row>
    <row r="5" spans="1:17" ht="42" customHeight="1" x14ac:dyDescent="0.25">
      <c r="A5" s="311" t="s">
        <v>79</v>
      </c>
      <c r="B5" s="98" t="s">
        <v>80</v>
      </c>
      <c r="C5" s="210">
        <v>4</v>
      </c>
      <c r="D5" s="211"/>
      <c r="L5" s="211"/>
      <c r="M5" s="211"/>
      <c r="N5" s="6"/>
      <c r="O5" s="6"/>
      <c r="P5" s="6"/>
      <c r="Q5" s="6"/>
    </row>
    <row r="6" spans="1:17" ht="33.75" customHeight="1" x14ac:dyDescent="0.25">
      <c r="A6" s="312"/>
      <c r="B6" s="98" t="s">
        <v>16</v>
      </c>
      <c r="C6" s="99"/>
      <c r="D6" s="211"/>
      <c r="L6" s="211"/>
      <c r="M6" s="211"/>
      <c r="N6" s="6"/>
      <c r="O6" s="6"/>
      <c r="P6" s="6"/>
      <c r="Q6" s="6"/>
    </row>
    <row r="7" spans="1:17" ht="15.75" x14ac:dyDescent="0.25">
      <c r="A7" s="312"/>
      <c r="B7" s="88" t="s">
        <v>81</v>
      </c>
      <c r="C7" s="210">
        <v>20</v>
      </c>
      <c r="D7" s="211"/>
      <c r="L7" s="211"/>
      <c r="M7" s="211"/>
      <c r="N7" s="6"/>
      <c r="O7" s="6"/>
      <c r="P7" s="6"/>
      <c r="Q7" s="6"/>
    </row>
    <row r="8" spans="1:17" ht="15.75" x14ac:dyDescent="0.25">
      <c r="A8" s="312"/>
      <c r="B8" s="88" t="s">
        <v>37</v>
      </c>
      <c r="C8" s="210">
        <v>166</v>
      </c>
      <c r="D8" s="211"/>
      <c r="L8" s="211"/>
      <c r="M8" s="211"/>
      <c r="N8" s="6"/>
      <c r="O8" s="6"/>
      <c r="P8" s="6"/>
      <c r="Q8" s="6"/>
    </row>
    <row r="9" spans="1:17" ht="15.75" x14ac:dyDescent="0.25">
      <c r="A9" s="312"/>
      <c r="B9" s="88" t="s">
        <v>82</v>
      </c>
      <c r="C9" s="210">
        <v>63</v>
      </c>
      <c r="D9" s="211"/>
      <c r="L9" s="211"/>
      <c r="M9" s="211"/>
      <c r="N9" s="6"/>
      <c r="O9" s="6"/>
      <c r="P9" s="6"/>
      <c r="Q9" s="6"/>
    </row>
    <row r="10" spans="1:17" ht="15.75" x14ac:dyDescent="0.25">
      <c r="A10" s="312"/>
      <c r="B10" s="88" t="s">
        <v>83</v>
      </c>
      <c r="C10" s="210">
        <v>31</v>
      </c>
      <c r="D10" s="211"/>
      <c r="L10" s="211"/>
      <c r="M10" s="211"/>
      <c r="N10" s="6"/>
      <c r="O10" s="6"/>
      <c r="P10" s="6"/>
      <c r="Q10" s="6"/>
    </row>
    <row r="11" spans="1:17" ht="15.75" x14ac:dyDescent="0.25">
      <c r="A11" s="312"/>
      <c r="B11" s="88" t="s">
        <v>84</v>
      </c>
      <c r="C11" s="210">
        <v>43</v>
      </c>
      <c r="D11" s="211"/>
      <c r="L11" s="211"/>
      <c r="M11" s="211"/>
      <c r="N11" s="6"/>
      <c r="O11" s="6"/>
      <c r="P11" s="6"/>
      <c r="Q11" s="6"/>
    </row>
    <row r="12" spans="1:17" ht="15.75" x14ac:dyDescent="0.25">
      <c r="A12" s="312"/>
      <c r="B12" s="88" t="s">
        <v>85</v>
      </c>
      <c r="C12" s="210">
        <v>14</v>
      </c>
      <c r="D12" s="211"/>
      <c r="L12" s="211"/>
      <c r="M12" s="211"/>
      <c r="N12" s="6"/>
      <c r="O12" s="6"/>
      <c r="P12" s="6"/>
      <c r="Q12" s="6"/>
    </row>
    <row r="13" spans="1:17" ht="15.75" x14ac:dyDescent="0.25">
      <c r="A13" s="312"/>
      <c r="B13" s="88" t="s">
        <v>72</v>
      </c>
      <c r="C13" s="210">
        <v>44</v>
      </c>
      <c r="D13" s="211"/>
      <c r="L13" s="211"/>
      <c r="M13" s="211"/>
      <c r="N13" s="6"/>
      <c r="O13" s="6"/>
      <c r="P13" s="6"/>
      <c r="Q13" s="6"/>
    </row>
    <row r="14" spans="1:17" ht="15.75" x14ac:dyDescent="0.25">
      <c r="A14" s="312"/>
      <c r="B14" s="88" t="s">
        <v>19</v>
      </c>
      <c r="C14" s="210">
        <v>63</v>
      </c>
      <c r="D14" s="211"/>
      <c r="L14" s="211"/>
      <c r="M14" s="211"/>
      <c r="N14" s="6"/>
      <c r="O14" s="6"/>
      <c r="P14" s="6"/>
      <c r="Q14" s="6"/>
    </row>
    <row r="15" spans="1:17" ht="15.75" x14ac:dyDescent="0.25">
      <c r="A15" s="312"/>
      <c r="B15" s="88" t="s">
        <v>86</v>
      </c>
      <c r="C15" s="210">
        <v>50</v>
      </c>
      <c r="D15" s="211"/>
      <c r="L15" s="211"/>
      <c r="M15" s="211"/>
      <c r="N15" s="6"/>
      <c r="O15" s="6"/>
      <c r="P15" s="6"/>
      <c r="Q15" s="6"/>
    </row>
    <row r="16" spans="1:17" ht="15.75" x14ac:dyDescent="0.25">
      <c r="A16" s="312"/>
      <c r="B16" s="88" t="s">
        <v>24</v>
      </c>
      <c r="C16" s="99"/>
      <c r="D16" s="211"/>
      <c r="L16" s="211"/>
      <c r="M16" s="211"/>
      <c r="N16" s="6"/>
      <c r="O16" s="6"/>
      <c r="P16" s="6"/>
      <c r="Q16" s="6"/>
    </row>
    <row r="17" spans="1:17" ht="15.75" x14ac:dyDescent="0.25">
      <c r="A17" s="312"/>
      <c r="B17" s="88" t="s">
        <v>87</v>
      </c>
      <c r="C17" s="210">
        <v>10</v>
      </c>
      <c r="D17" s="211"/>
      <c r="L17" s="211"/>
      <c r="M17" s="211"/>
      <c r="N17" s="6"/>
      <c r="O17" s="6"/>
      <c r="P17" s="6"/>
      <c r="Q17" s="6"/>
    </row>
    <row r="18" spans="1:17" ht="15.75" x14ac:dyDescent="0.25">
      <c r="A18" s="312"/>
      <c r="B18" s="88" t="s">
        <v>88</v>
      </c>
      <c r="C18" s="210">
        <v>161</v>
      </c>
      <c r="D18" s="211"/>
      <c r="L18" s="211"/>
      <c r="M18" s="211"/>
      <c r="N18" s="6"/>
      <c r="O18" s="6"/>
      <c r="P18" s="6"/>
      <c r="Q18" s="6"/>
    </row>
    <row r="19" spans="1:17" ht="15.75" x14ac:dyDescent="0.25">
      <c r="A19" s="312"/>
      <c r="B19" s="88" t="s">
        <v>73</v>
      </c>
      <c r="C19" s="99"/>
      <c r="D19" s="211"/>
      <c r="L19" s="211"/>
      <c r="M19" s="211"/>
      <c r="N19" s="6"/>
      <c r="O19" s="6"/>
      <c r="P19" s="6"/>
      <c r="Q19" s="6"/>
    </row>
    <row r="20" spans="1:17" ht="15.75" x14ac:dyDescent="0.25">
      <c r="A20" s="312"/>
      <c r="B20" s="88" t="s">
        <v>34</v>
      </c>
      <c r="C20" s="210">
        <v>44</v>
      </c>
      <c r="D20" s="211"/>
      <c r="L20" s="211"/>
      <c r="M20" s="211"/>
      <c r="N20" s="6"/>
      <c r="O20" s="6"/>
      <c r="P20" s="6"/>
      <c r="Q20" s="6"/>
    </row>
    <row r="21" spans="1:17" ht="15.75" x14ac:dyDescent="0.25">
      <c r="A21" s="312"/>
      <c r="B21" s="88" t="s">
        <v>20</v>
      </c>
      <c r="C21" s="99"/>
      <c r="D21" s="211"/>
      <c r="L21" s="211"/>
      <c r="M21" s="211"/>
      <c r="N21" s="6"/>
      <c r="O21" s="6"/>
      <c r="P21" s="6"/>
      <c r="Q21" s="6"/>
    </row>
    <row r="22" spans="1:17" ht="15.75" x14ac:dyDescent="0.25">
      <c r="A22" s="312"/>
      <c r="B22" s="88" t="s">
        <v>89</v>
      </c>
      <c r="C22" s="99"/>
      <c r="D22" s="211"/>
      <c r="L22" s="211"/>
      <c r="M22" s="211"/>
      <c r="N22" s="6"/>
      <c r="O22" s="6"/>
      <c r="P22" s="6"/>
      <c r="Q22" s="6"/>
    </row>
    <row r="23" spans="1:17" ht="15.75" x14ac:dyDescent="0.25">
      <c r="A23" s="312"/>
      <c r="B23" s="88" t="s">
        <v>90</v>
      </c>
      <c r="C23" s="210">
        <v>90</v>
      </c>
      <c r="D23" s="211"/>
      <c r="L23" s="211"/>
      <c r="M23" s="211"/>
      <c r="N23" s="6"/>
      <c r="O23" s="6"/>
      <c r="P23" s="6"/>
      <c r="Q23" s="6"/>
    </row>
    <row r="24" spans="1:17" ht="15.75" x14ac:dyDescent="0.25">
      <c r="A24" s="312"/>
      <c r="B24" s="88" t="s">
        <v>91</v>
      </c>
      <c r="C24" s="210">
        <v>102</v>
      </c>
      <c r="D24" s="211"/>
      <c r="L24" s="211"/>
      <c r="M24" s="211"/>
      <c r="N24" s="6"/>
      <c r="O24" s="6"/>
      <c r="P24" s="6"/>
      <c r="Q24" s="6"/>
    </row>
    <row r="25" spans="1:17" ht="15.75" x14ac:dyDescent="0.25">
      <c r="A25" s="312"/>
      <c r="B25" s="88" t="s">
        <v>92</v>
      </c>
      <c r="C25" s="210">
        <v>368</v>
      </c>
      <c r="D25" s="211"/>
      <c r="L25" s="211"/>
      <c r="M25" s="211"/>
      <c r="N25" s="6"/>
      <c r="O25" s="6"/>
      <c r="P25" s="6"/>
      <c r="Q25" s="6"/>
    </row>
    <row r="26" spans="1:17" ht="15.75" x14ac:dyDescent="0.25">
      <c r="A26" s="312"/>
      <c r="B26" s="88" t="s">
        <v>93</v>
      </c>
      <c r="C26" s="99"/>
      <c r="D26" s="211"/>
      <c r="L26" s="211"/>
      <c r="M26" s="211"/>
      <c r="N26" s="6"/>
      <c r="O26" s="6"/>
      <c r="P26" s="6"/>
      <c r="Q26" s="6"/>
    </row>
    <row r="27" spans="1:17" ht="15.75" x14ac:dyDescent="0.25">
      <c r="A27" s="312"/>
      <c r="B27" s="88" t="s">
        <v>94</v>
      </c>
      <c r="C27" s="99"/>
      <c r="D27" s="211"/>
      <c r="L27" s="211"/>
      <c r="M27" s="211"/>
      <c r="N27" s="6"/>
      <c r="O27" s="6"/>
      <c r="P27" s="6"/>
      <c r="Q27" s="6"/>
    </row>
    <row r="28" spans="1:17" ht="15.75" x14ac:dyDescent="0.25">
      <c r="A28" s="312"/>
      <c r="B28" s="88" t="s">
        <v>95</v>
      </c>
      <c r="C28" s="99"/>
      <c r="D28" s="211"/>
      <c r="L28" s="211"/>
      <c r="M28" s="211"/>
      <c r="N28" s="6"/>
      <c r="O28" s="6"/>
      <c r="P28" s="6"/>
      <c r="Q28" s="6"/>
    </row>
    <row r="29" spans="1:17" ht="15.75" x14ac:dyDescent="0.25">
      <c r="A29" s="312"/>
      <c r="B29" s="88" t="s">
        <v>23</v>
      </c>
      <c r="C29" s="99"/>
      <c r="D29" s="211"/>
      <c r="L29" s="211"/>
      <c r="M29" s="211"/>
      <c r="N29" s="6"/>
      <c r="O29" s="6"/>
      <c r="P29" s="6"/>
      <c r="Q29" s="6"/>
    </row>
    <row r="30" spans="1:17" ht="15.75" x14ac:dyDescent="0.25">
      <c r="A30" s="312"/>
      <c r="B30" s="88" t="s">
        <v>96</v>
      </c>
      <c r="C30" s="99"/>
      <c r="D30" s="211"/>
      <c r="L30" s="211"/>
      <c r="M30" s="211"/>
      <c r="N30" s="6"/>
      <c r="O30" s="6"/>
      <c r="P30" s="6"/>
      <c r="Q30" s="6"/>
    </row>
    <row r="31" spans="1:17" ht="15.75" x14ac:dyDescent="0.25">
      <c r="A31" s="312"/>
      <c r="B31" s="88" t="s">
        <v>35</v>
      </c>
      <c r="C31" s="210">
        <v>70</v>
      </c>
      <c r="D31" s="211"/>
      <c r="L31" s="211"/>
      <c r="M31" s="211"/>
      <c r="N31" s="6"/>
      <c r="O31" s="6"/>
      <c r="P31" s="6"/>
      <c r="Q31" s="6"/>
    </row>
    <row r="32" spans="1:17" ht="15.75" x14ac:dyDescent="0.25">
      <c r="A32" s="312"/>
      <c r="B32" s="88" t="s">
        <v>26</v>
      </c>
      <c r="C32" s="210">
        <v>62</v>
      </c>
      <c r="D32" s="211"/>
      <c r="L32" s="211"/>
      <c r="M32" s="211"/>
      <c r="N32" s="6"/>
      <c r="O32" s="6"/>
      <c r="P32" s="6"/>
      <c r="Q32" s="6"/>
    </row>
    <row r="33" spans="1:17" ht="15.75" x14ac:dyDescent="0.25">
      <c r="A33" s="312"/>
      <c r="B33" s="88" t="s">
        <v>32</v>
      </c>
      <c r="C33" s="210">
        <v>100</v>
      </c>
      <c r="D33" s="211"/>
      <c r="L33" s="211"/>
      <c r="M33" s="211"/>
      <c r="N33" s="6"/>
      <c r="O33" s="6"/>
      <c r="P33" s="6"/>
      <c r="Q33" s="6"/>
    </row>
    <row r="34" spans="1:17" ht="15.75" x14ac:dyDescent="0.25">
      <c r="A34" s="312"/>
      <c r="B34" s="88" t="s">
        <v>29</v>
      </c>
      <c r="C34" s="99"/>
      <c r="D34" s="211"/>
      <c r="L34" s="211"/>
      <c r="M34" s="211"/>
      <c r="N34" s="6"/>
      <c r="O34" s="6"/>
      <c r="P34" s="6"/>
      <c r="Q34" s="6"/>
    </row>
    <row r="35" spans="1:17" ht="15.75" x14ac:dyDescent="0.25">
      <c r="A35" s="313"/>
      <c r="B35" s="88" t="s">
        <v>27</v>
      </c>
      <c r="C35" s="210">
        <v>38</v>
      </c>
      <c r="D35" s="211"/>
      <c r="L35" s="211"/>
      <c r="M35" s="211"/>
      <c r="N35" s="6"/>
      <c r="O35" s="6"/>
      <c r="P35" s="6"/>
      <c r="Q35" s="6"/>
    </row>
    <row r="36" spans="1:17" ht="15.75" x14ac:dyDescent="0.25">
      <c r="A36" s="314" t="s">
        <v>97</v>
      </c>
      <c r="B36" s="315"/>
      <c r="C36" s="100">
        <f>SUM(C5:C35)</f>
        <v>1543</v>
      </c>
      <c r="D36" t="s">
        <v>308</v>
      </c>
      <c r="E36" t="s">
        <v>309</v>
      </c>
      <c r="F36" t="s">
        <v>270</v>
      </c>
      <c r="G36" t="s">
        <v>271</v>
      </c>
      <c r="L36" s="254"/>
      <c r="M36" s="6"/>
      <c r="N36" s="6"/>
      <c r="O36" s="6"/>
      <c r="P36" s="6"/>
      <c r="Q36" s="6"/>
    </row>
    <row r="37" spans="1:17" ht="129" customHeight="1" x14ac:dyDescent="0.25">
      <c r="A37" s="101" t="s">
        <v>98</v>
      </c>
      <c r="B37" s="101" t="s">
        <v>99</v>
      </c>
      <c r="C37" s="97">
        <v>38</v>
      </c>
    </row>
    <row r="38" spans="1:17" ht="123" customHeight="1" x14ac:dyDescent="0.25">
      <c r="A38" s="101" t="s">
        <v>100</v>
      </c>
      <c r="B38" s="101" t="s">
        <v>99</v>
      </c>
      <c r="C38" s="97">
        <v>5</v>
      </c>
    </row>
    <row r="39" spans="1:17" ht="157.5" customHeight="1" x14ac:dyDescent="0.25">
      <c r="A39" s="101" t="s">
        <v>101</v>
      </c>
      <c r="B39" s="101"/>
      <c r="C39" s="99">
        <v>7</v>
      </c>
    </row>
    <row r="40" spans="1:17" ht="78" customHeight="1" x14ac:dyDescent="0.25">
      <c r="A40" s="101" t="s">
        <v>102</v>
      </c>
      <c r="B40" s="101"/>
      <c r="C40" s="99"/>
    </row>
    <row r="41" spans="1:17" ht="52.5" customHeight="1" x14ac:dyDescent="0.25">
      <c r="A41" s="101" t="s">
        <v>103</v>
      </c>
      <c r="B41" s="101" t="s">
        <v>104</v>
      </c>
      <c r="C41" s="99">
        <v>50</v>
      </c>
    </row>
    <row r="42" spans="1:17" ht="40.5" customHeight="1" x14ac:dyDescent="0.25">
      <c r="A42" s="101" t="s">
        <v>105</v>
      </c>
      <c r="B42" s="101" t="s">
        <v>104</v>
      </c>
      <c r="C42" s="99">
        <v>7</v>
      </c>
    </row>
    <row r="43" spans="1:17" ht="15.75" x14ac:dyDescent="0.25">
      <c r="A43" s="101" t="s">
        <v>106</v>
      </c>
      <c r="B43" s="101" t="s">
        <v>104</v>
      </c>
      <c r="C43" s="99">
        <v>3</v>
      </c>
    </row>
    <row r="44" spans="1:17" ht="15.75" x14ac:dyDescent="0.25">
      <c r="A44" s="101" t="s">
        <v>107</v>
      </c>
      <c r="B44" s="101" t="s">
        <v>104</v>
      </c>
      <c r="C44" s="99">
        <v>3</v>
      </c>
    </row>
    <row r="45" spans="1:17" ht="15.75" x14ac:dyDescent="0.25">
      <c r="A45" s="101" t="s">
        <v>108</v>
      </c>
      <c r="B45" s="101" t="s">
        <v>104</v>
      </c>
      <c r="C45" s="99">
        <v>1</v>
      </c>
    </row>
    <row r="46" spans="1:17" ht="15.75" x14ac:dyDescent="0.25">
      <c r="A46" s="101" t="s">
        <v>109</v>
      </c>
      <c r="B46" s="101" t="s">
        <v>104</v>
      </c>
      <c r="C46" s="99">
        <v>4</v>
      </c>
    </row>
    <row r="47" spans="1:17" ht="15.75" x14ac:dyDescent="0.25">
      <c r="A47" s="101" t="s">
        <v>110</v>
      </c>
      <c r="B47" s="101" t="s">
        <v>104</v>
      </c>
      <c r="C47" s="99">
        <v>2</v>
      </c>
    </row>
    <row r="48" spans="1:17" ht="15.75" x14ac:dyDescent="0.25">
      <c r="A48" s="101" t="s">
        <v>111</v>
      </c>
      <c r="B48" s="101" t="s">
        <v>104</v>
      </c>
      <c r="C48" s="99">
        <v>2</v>
      </c>
    </row>
    <row r="49" spans="1:3" ht="71.25" customHeight="1" x14ac:dyDescent="0.25">
      <c r="A49" s="101" t="s">
        <v>112</v>
      </c>
      <c r="B49" s="101" t="s">
        <v>113</v>
      </c>
      <c r="C49" s="99">
        <v>21</v>
      </c>
    </row>
    <row r="50" spans="1:3" ht="54" customHeight="1" x14ac:dyDescent="0.25">
      <c r="A50" s="101" t="s">
        <v>272</v>
      </c>
      <c r="B50" s="101" t="s">
        <v>114</v>
      </c>
      <c r="C50" s="99">
        <v>8</v>
      </c>
    </row>
    <row r="51" spans="1:3" ht="146.25" customHeight="1" x14ac:dyDescent="0.25">
      <c r="A51" s="101" t="s">
        <v>273</v>
      </c>
      <c r="B51" s="101" t="s">
        <v>274</v>
      </c>
      <c r="C51" s="99">
        <v>8</v>
      </c>
    </row>
    <row r="52" spans="1:3" ht="111" customHeight="1" x14ac:dyDescent="0.25">
      <c r="A52" s="101" t="s">
        <v>115</v>
      </c>
      <c r="B52" s="101"/>
      <c r="C52" s="99">
        <v>85</v>
      </c>
    </row>
    <row r="53" spans="1:3" ht="15.75" x14ac:dyDescent="0.25">
      <c r="A53" s="101" t="s">
        <v>275</v>
      </c>
      <c r="B53" s="101"/>
      <c r="C53" s="99">
        <v>2</v>
      </c>
    </row>
    <row r="54" spans="1:3" ht="147.75" customHeight="1" x14ac:dyDescent="0.25">
      <c r="A54" s="102" t="s">
        <v>116</v>
      </c>
      <c r="B54" s="101"/>
      <c r="C54" s="99">
        <v>33</v>
      </c>
    </row>
    <row r="55" spans="1:3" ht="106.5" customHeight="1" x14ac:dyDescent="0.25">
      <c r="A55" s="102" t="s">
        <v>117</v>
      </c>
      <c r="B55" s="101"/>
      <c r="C55" s="99">
        <v>7</v>
      </c>
    </row>
    <row r="56" spans="1:3" ht="107.25" customHeight="1" x14ac:dyDescent="0.25">
      <c r="A56" s="101" t="s">
        <v>276</v>
      </c>
      <c r="B56" s="50"/>
      <c r="C56" s="50"/>
    </row>
    <row r="57" spans="1:3" x14ac:dyDescent="0.25">
      <c r="A57" s="212" t="s">
        <v>277</v>
      </c>
      <c r="B57" s="50"/>
      <c r="C57" s="50">
        <v>236546</v>
      </c>
    </row>
    <row r="58" spans="1:3" x14ac:dyDescent="0.25">
      <c r="A58" s="212" t="s">
        <v>278</v>
      </c>
      <c r="B58" s="50"/>
      <c r="C58" s="50">
        <v>236546</v>
      </c>
    </row>
    <row r="59" spans="1:3" ht="45" customHeight="1" x14ac:dyDescent="0.25">
      <c r="A59" s="213" t="s">
        <v>279</v>
      </c>
      <c r="B59" s="50"/>
      <c r="C59" s="50">
        <v>27178</v>
      </c>
    </row>
    <row r="60" spans="1:3" ht="106.5" customHeight="1" x14ac:dyDescent="0.25">
      <c r="A60" s="101" t="s">
        <v>280</v>
      </c>
      <c r="B60" s="50"/>
      <c r="C60" s="50">
        <v>3380</v>
      </c>
    </row>
  </sheetData>
  <mergeCells count="5">
    <mergeCell ref="A1:C1"/>
    <mergeCell ref="A2:C2"/>
    <mergeCell ref="A3:C3"/>
    <mergeCell ref="A5:A35"/>
    <mergeCell ref="A36:B3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38"/>
  <sheetViews>
    <sheetView topLeftCell="A10" workbookViewId="0">
      <selection activeCell="B24" sqref="B24"/>
    </sheetView>
  </sheetViews>
  <sheetFormatPr defaultRowHeight="15" x14ac:dyDescent="0.25"/>
  <cols>
    <col min="1" max="1" width="36.28515625" customWidth="1"/>
  </cols>
  <sheetData>
    <row r="1" spans="1:16" ht="15.75" x14ac:dyDescent="0.25">
      <c r="A1" s="316" t="s">
        <v>118</v>
      </c>
      <c r="B1" s="316"/>
      <c r="C1" s="316"/>
    </row>
    <row r="2" spans="1:16" ht="15.75" x14ac:dyDescent="0.25">
      <c r="A2" s="317" t="s">
        <v>295</v>
      </c>
      <c r="B2" s="317"/>
      <c r="C2" s="317"/>
    </row>
    <row r="3" spans="1:16" ht="15.75" x14ac:dyDescent="0.25">
      <c r="A3" s="318" t="s">
        <v>2</v>
      </c>
      <c r="B3" s="320" t="s">
        <v>119</v>
      </c>
      <c r="C3" s="321"/>
    </row>
    <row r="4" spans="1:16" ht="31.5" x14ac:dyDescent="0.25">
      <c r="A4" s="319"/>
      <c r="B4" s="103" t="s">
        <v>120</v>
      </c>
      <c r="C4" s="104" t="s">
        <v>307</v>
      </c>
      <c r="D4" t="s">
        <v>121</v>
      </c>
      <c r="E4" t="s">
        <v>122</v>
      </c>
      <c r="F4" t="s">
        <v>123</v>
      </c>
      <c r="G4" t="s">
        <v>124</v>
      </c>
      <c r="H4" t="s">
        <v>123</v>
      </c>
      <c r="I4" t="s">
        <v>125</v>
      </c>
      <c r="J4" t="s">
        <v>125</v>
      </c>
      <c r="K4" t="s">
        <v>124</v>
      </c>
      <c r="L4" t="s">
        <v>126</v>
      </c>
      <c r="M4" t="s">
        <v>127</v>
      </c>
      <c r="N4" t="s">
        <v>128</v>
      </c>
      <c r="O4" t="s">
        <v>129</v>
      </c>
    </row>
    <row r="5" spans="1:16" ht="18.75" x14ac:dyDescent="0.3">
      <c r="A5" s="105" t="s">
        <v>81</v>
      </c>
      <c r="B5" s="198">
        <v>40</v>
      </c>
      <c r="C5" s="106"/>
      <c r="G5">
        <v>40</v>
      </c>
      <c r="P5">
        <f>D5+E5+F5+G5+H5+I5+J5+K5+L5+M5+N5+O5</f>
        <v>40</v>
      </c>
    </row>
    <row r="6" spans="1:16" ht="18.75" x14ac:dyDescent="0.3">
      <c r="A6" s="105" t="s">
        <v>88</v>
      </c>
      <c r="B6" s="198">
        <v>77</v>
      </c>
      <c r="C6" s="198"/>
      <c r="F6">
        <v>77</v>
      </c>
      <c r="P6">
        <f t="shared" ref="P6:P37" si="0">D6+E6+F6+G6+H6+I6+J6+K6+L6+M6+N6+O6</f>
        <v>77</v>
      </c>
    </row>
    <row r="7" spans="1:16" ht="18.75" x14ac:dyDescent="0.3">
      <c r="A7" s="105" t="s">
        <v>39</v>
      </c>
      <c r="B7" s="198">
        <v>48</v>
      </c>
      <c r="C7" s="198"/>
      <c r="D7">
        <v>22</v>
      </c>
      <c r="H7">
        <v>26</v>
      </c>
      <c r="P7">
        <f t="shared" si="0"/>
        <v>48</v>
      </c>
    </row>
    <row r="8" spans="1:16" ht="18.75" x14ac:dyDescent="0.3">
      <c r="A8" s="105" t="s">
        <v>84</v>
      </c>
      <c r="B8" s="198">
        <v>71</v>
      </c>
      <c r="C8" s="198"/>
      <c r="G8">
        <v>6</v>
      </c>
      <c r="H8">
        <v>65</v>
      </c>
      <c r="P8">
        <f t="shared" si="0"/>
        <v>71</v>
      </c>
    </row>
    <row r="9" spans="1:16" ht="18.75" x14ac:dyDescent="0.3">
      <c r="A9" s="105" t="s">
        <v>34</v>
      </c>
      <c r="B9" s="198">
        <v>120</v>
      </c>
      <c r="C9" s="198"/>
      <c r="H9">
        <v>120</v>
      </c>
      <c r="P9">
        <f t="shared" si="0"/>
        <v>120</v>
      </c>
    </row>
    <row r="10" spans="1:16" ht="18.75" x14ac:dyDescent="0.3">
      <c r="A10" s="105" t="s">
        <v>130</v>
      </c>
      <c r="B10" s="198">
        <v>348</v>
      </c>
      <c r="C10" s="198"/>
      <c r="E10">
        <v>123</v>
      </c>
      <c r="F10">
        <v>54</v>
      </c>
      <c r="H10">
        <v>111</v>
      </c>
      <c r="J10">
        <v>60</v>
      </c>
      <c r="P10">
        <f t="shared" si="0"/>
        <v>348</v>
      </c>
    </row>
    <row r="11" spans="1:16" ht="18.75" x14ac:dyDescent="0.3">
      <c r="A11" s="105" t="s">
        <v>72</v>
      </c>
      <c r="B11" s="198">
        <v>79</v>
      </c>
      <c r="C11" s="198"/>
      <c r="F11">
        <v>79</v>
      </c>
      <c r="P11">
        <f t="shared" si="0"/>
        <v>79</v>
      </c>
    </row>
    <row r="12" spans="1:16" ht="18.75" x14ac:dyDescent="0.3">
      <c r="A12" s="105" t="s">
        <v>37</v>
      </c>
      <c r="B12" s="198">
        <v>126</v>
      </c>
      <c r="C12" s="198"/>
      <c r="D12">
        <v>64</v>
      </c>
      <c r="E12">
        <v>40</v>
      </c>
      <c r="G12">
        <v>16</v>
      </c>
      <c r="H12">
        <v>6</v>
      </c>
      <c r="P12">
        <f t="shared" si="0"/>
        <v>126</v>
      </c>
    </row>
    <row r="13" spans="1:16" ht="18.75" x14ac:dyDescent="0.3">
      <c r="A13" s="105" t="s">
        <v>24</v>
      </c>
      <c r="B13" s="198">
        <v>0</v>
      </c>
      <c r="C13" s="198"/>
      <c r="P13">
        <f t="shared" si="0"/>
        <v>0</v>
      </c>
    </row>
    <row r="14" spans="1:16" ht="18.75" x14ac:dyDescent="0.3">
      <c r="A14" s="105" t="s">
        <v>83</v>
      </c>
      <c r="B14" s="198">
        <v>336</v>
      </c>
      <c r="C14" s="198"/>
      <c r="F14">
        <v>295</v>
      </c>
      <c r="J14">
        <v>41</v>
      </c>
      <c r="P14">
        <f t="shared" si="0"/>
        <v>336</v>
      </c>
    </row>
    <row r="15" spans="1:16" ht="18.75" x14ac:dyDescent="0.3">
      <c r="A15" s="105" t="s">
        <v>32</v>
      </c>
      <c r="B15" s="198">
        <v>445</v>
      </c>
      <c r="C15" s="198"/>
      <c r="F15">
        <v>211</v>
      </c>
      <c r="H15">
        <v>124</v>
      </c>
      <c r="I15">
        <v>110</v>
      </c>
      <c r="P15">
        <f t="shared" si="0"/>
        <v>445</v>
      </c>
    </row>
    <row r="16" spans="1:16" ht="18.75" x14ac:dyDescent="0.3">
      <c r="A16" s="105" t="s">
        <v>19</v>
      </c>
      <c r="B16" s="198">
        <v>137</v>
      </c>
      <c r="C16" s="198"/>
      <c r="G16">
        <v>114</v>
      </c>
      <c r="I16">
        <v>23</v>
      </c>
      <c r="P16">
        <f t="shared" si="0"/>
        <v>137</v>
      </c>
    </row>
    <row r="17" spans="1:16" ht="18.75" x14ac:dyDescent="0.3">
      <c r="A17" s="107" t="s">
        <v>22</v>
      </c>
      <c r="B17" s="198">
        <v>0</v>
      </c>
      <c r="C17" s="198"/>
      <c r="P17">
        <f t="shared" si="0"/>
        <v>0</v>
      </c>
    </row>
    <row r="18" spans="1:16" ht="18.75" x14ac:dyDescent="0.3">
      <c r="A18" s="107" t="s">
        <v>87</v>
      </c>
      <c r="B18" s="198">
        <v>15</v>
      </c>
      <c r="C18" s="198"/>
      <c r="F18">
        <v>15</v>
      </c>
      <c r="P18">
        <f t="shared" si="0"/>
        <v>15</v>
      </c>
    </row>
    <row r="19" spans="1:16" ht="18.75" x14ac:dyDescent="0.3">
      <c r="A19" s="107" t="s">
        <v>20</v>
      </c>
      <c r="B19" s="198">
        <v>0</v>
      </c>
      <c r="C19" s="198"/>
      <c r="P19">
        <f t="shared" si="0"/>
        <v>0</v>
      </c>
    </row>
    <row r="20" spans="1:16" ht="18.75" x14ac:dyDescent="0.3">
      <c r="A20" s="107" t="s">
        <v>131</v>
      </c>
      <c r="B20" s="198">
        <v>54</v>
      </c>
      <c r="C20" s="198"/>
      <c r="I20">
        <v>54</v>
      </c>
      <c r="P20">
        <f t="shared" si="0"/>
        <v>54</v>
      </c>
    </row>
    <row r="21" spans="1:16" ht="18.75" x14ac:dyDescent="0.3">
      <c r="A21" s="107" t="s">
        <v>132</v>
      </c>
      <c r="B21" s="198">
        <v>91</v>
      </c>
      <c r="C21" s="198"/>
      <c r="H21">
        <v>91</v>
      </c>
      <c r="P21">
        <f t="shared" si="0"/>
        <v>91</v>
      </c>
    </row>
    <row r="22" spans="1:16" ht="18.75" x14ac:dyDescent="0.3">
      <c r="A22" s="107" t="s">
        <v>29</v>
      </c>
      <c r="B22" s="198">
        <v>0</v>
      </c>
      <c r="C22" s="198"/>
      <c r="P22">
        <f t="shared" si="0"/>
        <v>0</v>
      </c>
    </row>
    <row r="23" spans="1:16" ht="18.75" x14ac:dyDescent="0.3">
      <c r="A23" s="107" t="s">
        <v>133</v>
      </c>
      <c r="B23" s="198">
        <v>3</v>
      </c>
      <c r="C23" s="198">
        <v>3</v>
      </c>
      <c r="K23">
        <v>3</v>
      </c>
      <c r="P23">
        <f t="shared" si="0"/>
        <v>3</v>
      </c>
    </row>
    <row r="24" spans="1:16" ht="18.75" x14ac:dyDescent="0.3">
      <c r="A24" s="107" t="s">
        <v>90</v>
      </c>
      <c r="B24" s="198">
        <v>1241</v>
      </c>
      <c r="C24" s="198">
        <v>299</v>
      </c>
      <c r="D24">
        <v>219</v>
      </c>
      <c r="E24">
        <v>79</v>
      </c>
      <c r="F24">
        <v>112</v>
      </c>
      <c r="G24">
        <v>110</v>
      </c>
      <c r="H24">
        <v>238</v>
      </c>
      <c r="I24">
        <v>115</v>
      </c>
      <c r="J24">
        <v>69</v>
      </c>
      <c r="K24">
        <v>299</v>
      </c>
      <c r="P24">
        <f t="shared" si="0"/>
        <v>1241</v>
      </c>
    </row>
    <row r="25" spans="1:16" ht="18.75" x14ac:dyDescent="0.3">
      <c r="A25" s="107" t="s">
        <v>92</v>
      </c>
      <c r="B25" s="198">
        <v>0</v>
      </c>
      <c r="C25" s="198"/>
      <c r="P25">
        <f t="shared" si="0"/>
        <v>0</v>
      </c>
    </row>
    <row r="26" spans="1:16" ht="18.75" x14ac:dyDescent="0.3">
      <c r="A26" s="107" t="s">
        <v>35</v>
      </c>
      <c r="B26" s="198">
        <v>96</v>
      </c>
      <c r="C26" s="198"/>
      <c r="F26">
        <v>55</v>
      </c>
      <c r="G26">
        <v>41</v>
      </c>
      <c r="P26">
        <f t="shared" si="0"/>
        <v>96</v>
      </c>
    </row>
    <row r="27" spans="1:16" ht="18.75" x14ac:dyDescent="0.3">
      <c r="A27" s="107" t="s">
        <v>23</v>
      </c>
      <c r="B27" s="198">
        <v>0</v>
      </c>
      <c r="C27" s="198"/>
      <c r="P27">
        <f t="shared" si="0"/>
        <v>0</v>
      </c>
    </row>
    <row r="28" spans="1:16" ht="18.75" x14ac:dyDescent="0.3">
      <c r="A28" s="107" t="s">
        <v>134</v>
      </c>
      <c r="B28" s="198">
        <v>0</v>
      </c>
      <c r="C28" s="198"/>
      <c r="P28">
        <f t="shared" si="0"/>
        <v>0</v>
      </c>
    </row>
    <row r="29" spans="1:16" ht="18.75" x14ac:dyDescent="0.3">
      <c r="A29" s="107" t="s">
        <v>135</v>
      </c>
      <c r="B29" s="198">
        <v>0</v>
      </c>
      <c r="C29" s="198"/>
      <c r="P29">
        <f t="shared" si="0"/>
        <v>0</v>
      </c>
    </row>
    <row r="30" spans="1:16" ht="18.75" x14ac:dyDescent="0.3">
      <c r="A30" s="107" t="s">
        <v>136</v>
      </c>
      <c r="B30" s="198">
        <v>0</v>
      </c>
      <c r="C30" s="198"/>
      <c r="P30">
        <f t="shared" si="0"/>
        <v>0</v>
      </c>
    </row>
    <row r="31" spans="1:16" ht="18.75" x14ac:dyDescent="0.3">
      <c r="A31" s="107" t="s">
        <v>137</v>
      </c>
      <c r="B31" s="198">
        <v>0</v>
      </c>
      <c r="C31" s="198"/>
      <c r="P31">
        <f t="shared" si="0"/>
        <v>0</v>
      </c>
    </row>
    <row r="32" spans="1:16" ht="18.75" x14ac:dyDescent="0.3">
      <c r="A32" s="107" t="s">
        <v>138</v>
      </c>
      <c r="B32" s="198">
        <v>0</v>
      </c>
      <c r="C32" s="198"/>
      <c r="P32">
        <f t="shared" si="0"/>
        <v>0</v>
      </c>
    </row>
    <row r="33" spans="1:16" ht="18.75" x14ac:dyDescent="0.3">
      <c r="A33" s="107" t="s">
        <v>82</v>
      </c>
      <c r="B33" s="198">
        <v>53</v>
      </c>
      <c r="C33" s="198"/>
      <c r="G33">
        <v>53</v>
      </c>
      <c r="P33">
        <f t="shared" si="0"/>
        <v>53</v>
      </c>
    </row>
    <row r="34" spans="1:16" ht="18.75" x14ac:dyDescent="0.3">
      <c r="A34" s="107" t="s">
        <v>51</v>
      </c>
      <c r="B34" s="198">
        <v>0</v>
      </c>
      <c r="C34" s="198"/>
      <c r="P34">
        <f t="shared" si="0"/>
        <v>0</v>
      </c>
    </row>
    <row r="35" spans="1:16" ht="18.75" x14ac:dyDescent="0.3">
      <c r="A35" s="107" t="s">
        <v>268</v>
      </c>
      <c r="B35" s="198">
        <v>0</v>
      </c>
      <c r="C35" s="198"/>
      <c r="P35">
        <f t="shared" si="0"/>
        <v>0</v>
      </c>
    </row>
    <row r="36" spans="1:16" ht="18.75" x14ac:dyDescent="0.3">
      <c r="A36" s="107" t="s">
        <v>96</v>
      </c>
      <c r="B36" s="198">
        <v>0</v>
      </c>
      <c r="C36" s="198"/>
      <c r="P36">
        <f t="shared" si="0"/>
        <v>0</v>
      </c>
    </row>
    <row r="37" spans="1:16" ht="18.75" x14ac:dyDescent="0.3">
      <c r="A37" s="107" t="s">
        <v>269</v>
      </c>
      <c r="B37" s="198">
        <v>0</v>
      </c>
      <c r="C37" s="198"/>
      <c r="P37">
        <f t="shared" si="0"/>
        <v>0</v>
      </c>
    </row>
    <row r="38" spans="1:16" ht="18.75" x14ac:dyDescent="0.3">
      <c r="A38" s="108" t="s">
        <v>40</v>
      </c>
      <c r="B38" s="109">
        <f>SUM(B5:B37)</f>
        <v>3380</v>
      </c>
      <c r="C38" s="106">
        <f>SUM(C6:C37)</f>
        <v>302</v>
      </c>
      <c r="D38">
        <f t="shared" ref="D38:P38" si="1">SUM(D5:D37)</f>
        <v>305</v>
      </c>
      <c r="E38">
        <f t="shared" si="1"/>
        <v>242</v>
      </c>
      <c r="F38">
        <f t="shared" si="1"/>
        <v>898</v>
      </c>
      <c r="G38">
        <f t="shared" si="1"/>
        <v>380</v>
      </c>
      <c r="H38">
        <f t="shared" si="1"/>
        <v>781</v>
      </c>
      <c r="I38">
        <f t="shared" si="1"/>
        <v>302</v>
      </c>
      <c r="J38">
        <f t="shared" si="1"/>
        <v>170</v>
      </c>
      <c r="K38">
        <f t="shared" si="1"/>
        <v>302</v>
      </c>
      <c r="L38">
        <f t="shared" si="1"/>
        <v>0</v>
      </c>
      <c r="M38">
        <f t="shared" si="1"/>
        <v>0</v>
      </c>
      <c r="N38">
        <f t="shared" si="1"/>
        <v>0</v>
      </c>
      <c r="O38">
        <f t="shared" si="1"/>
        <v>0</v>
      </c>
      <c r="P38">
        <f t="shared" si="1"/>
        <v>3380</v>
      </c>
    </row>
  </sheetData>
  <mergeCells count="4">
    <mergeCell ref="A1:C1"/>
    <mergeCell ref="A2:C2"/>
    <mergeCell ref="A3:A4"/>
    <mergeCell ref="B3:C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38"/>
  <sheetViews>
    <sheetView topLeftCell="A4" workbookViewId="0">
      <selection activeCell="E38" sqref="E38"/>
    </sheetView>
  </sheetViews>
  <sheetFormatPr defaultRowHeight="15" x14ac:dyDescent="0.25"/>
  <cols>
    <col min="1" max="1" width="36" customWidth="1"/>
    <col min="2" max="2" width="12.42578125" customWidth="1"/>
  </cols>
  <sheetData>
    <row r="1" spans="1:18" ht="15.75" x14ac:dyDescent="0.25">
      <c r="A1" s="316" t="s">
        <v>139</v>
      </c>
      <c r="B1" s="316"/>
      <c r="C1" s="316"/>
      <c r="D1" s="316"/>
      <c r="E1" s="316"/>
      <c r="F1" s="316"/>
      <c r="G1" s="316"/>
      <c r="H1" s="316"/>
    </row>
    <row r="2" spans="1:18" ht="15.75" x14ac:dyDescent="0.25">
      <c r="A2" s="110"/>
      <c r="B2" s="110" t="s">
        <v>296</v>
      </c>
      <c r="C2" s="111"/>
      <c r="D2" s="110"/>
      <c r="E2" s="110"/>
      <c r="F2" s="110"/>
      <c r="G2" s="110"/>
      <c r="H2" s="112"/>
    </row>
    <row r="3" spans="1:18" ht="15.75" x14ac:dyDescent="0.25">
      <c r="A3" s="322" t="s">
        <v>2</v>
      </c>
      <c r="B3" s="325" t="s">
        <v>263</v>
      </c>
      <c r="C3" s="328" t="s">
        <v>140</v>
      </c>
      <c r="D3" s="328"/>
      <c r="E3" s="328"/>
      <c r="F3" s="328"/>
      <c r="G3" s="328"/>
      <c r="H3" s="328"/>
      <c r="I3" t="s">
        <v>121</v>
      </c>
      <c r="J3" t="s">
        <v>122</v>
      </c>
      <c r="K3" t="s">
        <v>123</v>
      </c>
      <c r="L3" t="s">
        <v>124</v>
      </c>
      <c r="M3" t="s">
        <v>264</v>
      </c>
      <c r="N3" t="s">
        <v>265</v>
      </c>
      <c r="O3" t="s">
        <v>266</v>
      </c>
      <c r="P3" t="s">
        <v>124</v>
      </c>
      <c r="Q3" t="s">
        <v>128</v>
      </c>
      <c r="R3" t="s">
        <v>129</v>
      </c>
    </row>
    <row r="4" spans="1:18" ht="15.75" x14ac:dyDescent="0.25">
      <c r="A4" s="323"/>
      <c r="B4" s="326"/>
      <c r="C4" s="329" t="s">
        <v>141</v>
      </c>
      <c r="D4" s="330"/>
      <c r="E4" s="331"/>
      <c r="F4" s="332" t="s">
        <v>297</v>
      </c>
      <c r="G4" s="333"/>
      <c r="H4" s="334"/>
    </row>
    <row r="5" spans="1:18" ht="31.5" x14ac:dyDescent="0.25">
      <c r="A5" s="324"/>
      <c r="B5" s="327"/>
      <c r="C5" s="113" t="s">
        <v>142</v>
      </c>
      <c r="D5" s="114" t="s">
        <v>143</v>
      </c>
      <c r="E5" s="206" t="s">
        <v>144</v>
      </c>
      <c r="F5" s="115" t="s">
        <v>142</v>
      </c>
      <c r="G5" s="116" t="s">
        <v>143</v>
      </c>
      <c r="H5" s="103" t="s">
        <v>144</v>
      </c>
    </row>
    <row r="6" spans="1:18" ht="15.75" x14ac:dyDescent="0.25">
      <c r="A6" s="20" t="s">
        <v>84</v>
      </c>
      <c r="B6" s="117">
        <v>860</v>
      </c>
      <c r="C6" s="207">
        <v>6343</v>
      </c>
      <c r="D6" s="207">
        <v>6343</v>
      </c>
      <c r="E6" s="14">
        <v>1370</v>
      </c>
      <c r="F6" s="207">
        <v>770</v>
      </c>
      <c r="G6" s="207">
        <v>770</v>
      </c>
      <c r="H6" s="50"/>
      <c r="I6">
        <v>160</v>
      </c>
      <c r="J6">
        <v>260</v>
      </c>
      <c r="K6">
        <v>160</v>
      </c>
      <c r="L6">
        <v>140</v>
      </c>
      <c r="M6">
        <v>400</v>
      </c>
      <c r="N6">
        <v>130</v>
      </c>
      <c r="O6">
        <v>120</v>
      </c>
    </row>
    <row r="7" spans="1:18" ht="15.75" x14ac:dyDescent="0.25">
      <c r="A7" s="20" t="s">
        <v>16</v>
      </c>
      <c r="B7" s="117">
        <v>2457</v>
      </c>
      <c r="C7" s="207">
        <v>15090</v>
      </c>
      <c r="D7" s="207">
        <v>15090</v>
      </c>
      <c r="E7" s="14">
        <v>2590</v>
      </c>
      <c r="F7" s="207">
        <v>1980</v>
      </c>
      <c r="G7" s="207">
        <v>1980</v>
      </c>
      <c r="H7" s="50">
        <v>180</v>
      </c>
      <c r="I7">
        <v>430</v>
      </c>
      <c r="J7">
        <v>430</v>
      </c>
      <c r="K7">
        <v>330</v>
      </c>
      <c r="L7">
        <v>380</v>
      </c>
      <c r="M7">
        <v>180</v>
      </c>
      <c r="N7">
        <v>480</v>
      </c>
      <c r="O7">
        <v>180</v>
      </c>
      <c r="P7">
        <v>180</v>
      </c>
    </row>
    <row r="8" spans="1:18" ht="15.75" x14ac:dyDescent="0.25">
      <c r="A8" s="20" t="s">
        <v>145</v>
      </c>
      <c r="B8" s="117">
        <v>2180</v>
      </c>
      <c r="C8" s="207">
        <v>15991</v>
      </c>
      <c r="D8" s="207">
        <v>15991</v>
      </c>
      <c r="E8" s="14">
        <v>1377</v>
      </c>
      <c r="F8" s="207">
        <v>2018</v>
      </c>
      <c r="G8" s="207">
        <v>2018</v>
      </c>
      <c r="H8" s="50">
        <v>160</v>
      </c>
      <c r="I8">
        <v>320</v>
      </c>
      <c r="J8">
        <v>147</v>
      </c>
      <c r="K8">
        <v>100</v>
      </c>
      <c r="L8">
        <v>30</v>
      </c>
      <c r="M8">
        <v>240</v>
      </c>
      <c r="N8">
        <v>380</v>
      </c>
      <c r="P8">
        <v>160</v>
      </c>
    </row>
    <row r="9" spans="1:18" ht="15.75" x14ac:dyDescent="0.25">
      <c r="A9" s="20" t="s">
        <v>92</v>
      </c>
      <c r="B9" s="117">
        <v>2055</v>
      </c>
      <c r="C9" s="207">
        <v>15595</v>
      </c>
      <c r="D9" s="207">
        <v>15595</v>
      </c>
      <c r="E9" s="14">
        <v>0</v>
      </c>
      <c r="F9" s="207">
        <v>1955</v>
      </c>
      <c r="G9" s="207">
        <v>1955</v>
      </c>
      <c r="H9" s="50"/>
    </row>
    <row r="10" spans="1:18" ht="15.75" x14ac:dyDescent="0.25">
      <c r="A10" s="20" t="s">
        <v>96</v>
      </c>
      <c r="B10" s="117">
        <v>1430</v>
      </c>
      <c r="C10" s="207">
        <v>11655</v>
      </c>
      <c r="D10" s="207">
        <v>11655</v>
      </c>
      <c r="E10" s="14">
        <v>1333</v>
      </c>
      <c r="F10" s="207">
        <v>1508</v>
      </c>
      <c r="G10" s="207">
        <v>1508</v>
      </c>
      <c r="H10" s="50">
        <v>224</v>
      </c>
      <c r="I10">
        <v>80</v>
      </c>
      <c r="J10">
        <v>240</v>
      </c>
      <c r="L10">
        <v>309</v>
      </c>
      <c r="M10">
        <v>240</v>
      </c>
      <c r="N10">
        <v>240</v>
      </c>
      <c r="P10">
        <v>224</v>
      </c>
    </row>
    <row r="11" spans="1:18" ht="15.75" x14ac:dyDescent="0.25">
      <c r="A11" s="20" t="s">
        <v>19</v>
      </c>
      <c r="B11" s="117">
        <v>556</v>
      </c>
      <c r="C11" s="207">
        <v>3414</v>
      </c>
      <c r="D11" s="207">
        <v>3414</v>
      </c>
      <c r="E11" s="14">
        <v>290</v>
      </c>
      <c r="F11" s="207">
        <v>440</v>
      </c>
      <c r="G11" s="207">
        <v>440</v>
      </c>
      <c r="H11" s="50"/>
      <c r="J11">
        <v>80</v>
      </c>
      <c r="K11">
        <v>90</v>
      </c>
      <c r="M11">
        <v>70</v>
      </c>
      <c r="O11">
        <v>50</v>
      </c>
    </row>
    <row r="12" spans="1:18" ht="15.75" x14ac:dyDescent="0.25">
      <c r="A12" s="20" t="s">
        <v>146</v>
      </c>
      <c r="B12" s="117">
        <v>334</v>
      </c>
      <c r="C12" s="207">
        <v>2351</v>
      </c>
      <c r="D12" s="207">
        <v>2351</v>
      </c>
      <c r="E12" s="14">
        <v>0</v>
      </c>
      <c r="F12" s="207">
        <v>300</v>
      </c>
      <c r="G12" s="207">
        <v>300</v>
      </c>
      <c r="H12" s="50"/>
    </row>
    <row r="13" spans="1:18" ht="15.75" x14ac:dyDescent="0.25">
      <c r="A13" s="20" t="s">
        <v>24</v>
      </c>
      <c r="B13" s="117">
        <v>930</v>
      </c>
      <c r="C13" s="207">
        <v>7133</v>
      </c>
      <c r="D13" s="207">
        <v>7133</v>
      </c>
      <c r="E13" s="14">
        <v>1332</v>
      </c>
      <c r="F13" s="207">
        <v>873</v>
      </c>
      <c r="G13" s="207">
        <v>873</v>
      </c>
      <c r="H13" s="50"/>
      <c r="I13">
        <v>48</v>
      </c>
      <c r="J13">
        <v>210</v>
      </c>
      <c r="K13">
        <v>201</v>
      </c>
      <c r="L13">
        <v>182</v>
      </c>
      <c r="M13">
        <v>320</v>
      </c>
      <c r="N13">
        <v>320</v>
      </c>
      <c r="O13">
        <v>50</v>
      </c>
    </row>
    <row r="14" spans="1:18" ht="15.75" x14ac:dyDescent="0.25">
      <c r="A14" s="20" t="s">
        <v>83</v>
      </c>
      <c r="B14" s="117">
        <v>2017</v>
      </c>
      <c r="C14" s="207">
        <v>11869</v>
      </c>
      <c r="D14" s="207">
        <v>11869</v>
      </c>
      <c r="E14" s="14">
        <v>456</v>
      </c>
      <c r="F14" s="207">
        <v>1581</v>
      </c>
      <c r="G14" s="207">
        <v>1581</v>
      </c>
      <c r="H14" s="50"/>
      <c r="I14">
        <v>92</v>
      </c>
      <c r="J14">
        <v>82</v>
      </c>
      <c r="K14">
        <v>49</v>
      </c>
      <c r="L14">
        <v>89</v>
      </c>
      <c r="M14">
        <v>44</v>
      </c>
      <c r="N14">
        <v>100</v>
      </c>
    </row>
    <row r="15" spans="1:18" ht="15.75" x14ac:dyDescent="0.25">
      <c r="A15" s="20" t="s">
        <v>22</v>
      </c>
      <c r="B15" s="117">
        <v>627</v>
      </c>
      <c r="C15" s="207">
        <v>5117</v>
      </c>
      <c r="D15" s="207">
        <v>5117</v>
      </c>
      <c r="E15" s="14">
        <v>653</v>
      </c>
      <c r="F15" s="207">
        <v>645</v>
      </c>
      <c r="G15" s="207">
        <v>645</v>
      </c>
      <c r="H15" s="50">
        <v>49</v>
      </c>
      <c r="J15">
        <v>135</v>
      </c>
      <c r="K15">
        <v>46</v>
      </c>
      <c r="L15">
        <v>41</v>
      </c>
      <c r="M15">
        <v>185</v>
      </c>
      <c r="N15">
        <v>147</v>
      </c>
      <c r="O15">
        <v>50</v>
      </c>
      <c r="P15">
        <v>49</v>
      </c>
    </row>
    <row r="16" spans="1:18" ht="15.75" x14ac:dyDescent="0.25">
      <c r="A16" s="20" t="s">
        <v>23</v>
      </c>
      <c r="B16" s="117">
        <v>841</v>
      </c>
      <c r="C16" s="207">
        <v>5910</v>
      </c>
      <c r="D16" s="207">
        <v>5910</v>
      </c>
      <c r="E16" s="14">
        <v>677</v>
      </c>
      <c r="F16" s="207">
        <v>749</v>
      </c>
      <c r="G16" s="207">
        <v>749</v>
      </c>
      <c r="H16" s="50"/>
      <c r="I16">
        <v>244</v>
      </c>
      <c r="J16">
        <v>183</v>
      </c>
      <c r="K16">
        <v>100</v>
      </c>
      <c r="L16">
        <v>150</v>
      </c>
    </row>
    <row r="17" spans="1:16" ht="15.75" x14ac:dyDescent="0.25">
      <c r="A17" s="20" t="s">
        <v>95</v>
      </c>
      <c r="B17" s="117">
        <v>86</v>
      </c>
      <c r="C17" s="207">
        <v>531</v>
      </c>
      <c r="D17" s="207">
        <v>531</v>
      </c>
      <c r="E17" s="14">
        <v>175</v>
      </c>
      <c r="F17" s="207">
        <v>67</v>
      </c>
      <c r="G17" s="207">
        <v>67</v>
      </c>
      <c r="H17" s="50"/>
      <c r="I17">
        <v>65</v>
      </c>
      <c r="J17">
        <v>60</v>
      </c>
      <c r="K17">
        <v>50</v>
      </c>
    </row>
    <row r="18" spans="1:16" ht="15.75" x14ac:dyDescent="0.25">
      <c r="A18" s="20" t="s">
        <v>138</v>
      </c>
      <c r="B18" s="117">
        <v>345</v>
      </c>
      <c r="C18" s="207">
        <v>1630</v>
      </c>
      <c r="D18" s="207">
        <v>1630</v>
      </c>
      <c r="E18" s="14">
        <v>150</v>
      </c>
      <c r="F18" s="207">
        <v>0</v>
      </c>
      <c r="G18" s="207">
        <v>0</v>
      </c>
      <c r="H18" s="50"/>
      <c r="J18">
        <v>60</v>
      </c>
      <c r="K18">
        <v>90</v>
      </c>
    </row>
    <row r="19" spans="1:16" ht="15.75" x14ac:dyDescent="0.25">
      <c r="A19" s="20" t="s">
        <v>28</v>
      </c>
      <c r="B19" s="117">
        <v>431</v>
      </c>
      <c r="C19" s="207">
        <v>2743</v>
      </c>
      <c r="D19" s="207">
        <v>2743</v>
      </c>
      <c r="E19" s="14">
        <v>294</v>
      </c>
      <c r="F19" s="207">
        <v>350</v>
      </c>
      <c r="G19" s="207">
        <v>350</v>
      </c>
      <c r="H19" s="50">
        <v>50</v>
      </c>
      <c r="J19">
        <v>50</v>
      </c>
      <c r="L19">
        <v>94</v>
      </c>
      <c r="N19">
        <v>100</v>
      </c>
      <c r="P19">
        <v>50</v>
      </c>
    </row>
    <row r="20" spans="1:16" ht="15.75" x14ac:dyDescent="0.25">
      <c r="A20" s="20" t="s">
        <v>27</v>
      </c>
      <c r="B20" s="117">
        <v>640</v>
      </c>
      <c r="C20" s="207">
        <v>4136</v>
      </c>
      <c r="D20" s="207">
        <v>4136</v>
      </c>
      <c r="E20" s="14">
        <v>711</v>
      </c>
      <c r="F20" s="207">
        <v>515</v>
      </c>
      <c r="G20" s="207">
        <v>515</v>
      </c>
      <c r="H20" s="50"/>
      <c r="I20">
        <v>40</v>
      </c>
      <c r="J20">
        <v>240</v>
      </c>
      <c r="K20">
        <v>121</v>
      </c>
      <c r="L20">
        <v>115</v>
      </c>
      <c r="M20">
        <v>80</v>
      </c>
      <c r="O20">
        <v>115</v>
      </c>
    </row>
    <row r="21" spans="1:16" ht="15.75" x14ac:dyDescent="0.25">
      <c r="A21" s="20" t="s">
        <v>147</v>
      </c>
      <c r="B21" s="117">
        <v>301</v>
      </c>
      <c r="C21" s="207">
        <v>2044</v>
      </c>
      <c r="D21" s="207">
        <v>2044</v>
      </c>
      <c r="E21" s="14">
        <v>140</v>
      </c>
      <c r="F21" s="207">
        <v>250</v>
      </c>
      <c r="G21" s="207">
        <v>250</v>
      </c>
      <c r="H21" s="50"/>
      <c r="J21">
        <v>70</v>
      </c>
      <c r="L21">
        <v>40</v>
      </c>
      <c r="O21">
        <v>30</v>
      </c>
    </row>
    <row r="22" spans="1:16" ht="15.75" x14ac:dyDescent="0.25">
      <c r="A22" s="20" t="s">
        <v>51</v>
      </c>
      <c r="B22" s="117">
        <v>940</v>
      </c>
      <c r="C22" s="207">
        <v>5991</v>
      </c>
      <c r="D22" s="207">
        <v>5991</v>
      </c>
      <c r="E22" s="14">
        <v>384</v>
      </c>
      <c r="F22" s="207">
        <v>715</v>
      </c>
      <c r="G22" s="207">
        <v>715</v>
      </c>
      <c r="H22" s="50"/>
      <c r="J22">
        <v>97</v>
      </c>
      <c r="L22">
        <v>141</v>
      </c>
      <c r="O22">
        <v>146</v>
      </c>
    </row>
    <row r="23" spans="1:16" ht="15.75" x14ac:dyDescent="0.25">
      <c r="A23" s="20" t="s">
        <v>29</v>
      </c>
      <c r="B23" s="117">
        <v>692</v>
      </c>
      <c r="C23" s="207">
        <v>4445</v>
      </c>
      <c r="D23" s="207">
        <v>4445</v>
      </c>
      <c r="E23" s="14">
        <v>1127</v>
      </c>
      <c r="F23" s="207">
        <v>556</v>
      </c>
      <c r="G23" s="207">
        <v>556</v>
      </c>
      <c r="H23" s="50"/>
      <c r="I23">
        <v>266</v>
      </c>
      <c r="J23">
        <v>160</v>
      </c>
      <c r="K23">
        <v>141</v>
      </c>
      <c r="L23">
        <v>195</v>
      </c>
      <c r="M23">
        <v>50</v>
      </c>
      <c r="N23">
        <v>315</v>
      </c>
    </row>
    <row r="24" spans="1:16" ht="15.75" x14ac:dyDescent="0.25">
      <c r="A24" s="20" t="s">
        <v>148</v>
      </c>
      <c r="B24" s="117">
        <v>437</v>
      </c>
      <c r="C24" s="207">
        <v>2804</v>
      </c>
      <c r="D24" s="207">
        <v>2804</v>
      </c>
      <c r="E24" s="14">
        <v>369</v>
      </c>
      <c r="F24" s="207">
        <v>353</v>
      </c>
      <c r="G24" s="207">
        <v>353</v>
      </c>
      <c r="H24" s="50">
        <v>60</v>
      </c>
      <c r="K24">
        <v>112</v>
      </c>
      <c r="L24">
        <v>60</v>
      </c>
      <c r="M24">
        <v>34</v>
      </c>
      <c r="N24">
        <v>43</v>
      </c>
      <c r="O24">
        <v>60</v>
      </c>
      <c r="P24">
        <v>60</v>
      </c>
    </row>
    <row r="25" spans="1:16" ht="15.75" x14ac:dyDescent="0.25">
      <c r="A25" s="20" t="s">
        <v>149</v>
      </c>
      <c r="B25" s="117">
        <v>4570</v>
      </c>
      <c r="C25" s="207">
        <v>22793</v>
      </c>
      <c r="D25" s="207">
        <v>22793</v>
      </c>
      <c r="E25" s="14">
        <v>2746</v>
      </c>
      <c r="F25" s="207">
        <v>3026</v>
      </c>
      <c r="G25" s="207">
        <v>3026</v>
      </c>
      <c r="H25" s="50">
        <v>240</v>
      </c>
      <c r="I25">
        <v>240</v>
      </c>
      <c r="J25">
        <v>320</v>
      </c>
      <c r="K25">
        <v>370</v>
      </c>
      <c r="L25">
        <v>480</v>
      </c>
      <c r="M25">
        <v>320</v>
      </c>
      <c r="N25">
        <v>510</v>
      </c>
      <c r="O25">
        <v>266</v>
      </c>
      <c r="P25">
        <v>240</v>
      </c>
    </row>
    <row r="26" spans="1:16" ht="15.75" x14ac:dyDescent="0.25">
      <c r="A26" s="20" t="s">
        <v>39</v>
      </c>
      <c r="B26" s="117">
        <v>560</v>
      </c>
      <c r="C26" s="207">
        <v>4202</v>
      </c>
      <c r="D26" s="207">
        <v>4202</v>
      </c>
      <c r="E26" s="14">
        <v>317</v>
      </c>
      <c r="F26" s="207">
        <v>488</v>
      </c>
      <c r="G26" s="207">
        <v>488</v>
      </c>
      <c r="H26" s="50"/>
      <c r="I26">
        <v>109</v>
      </c>
      <c r="K26">
        <v>46</v>
      </c>
      <c r="L26">
        <v>50</v>
      </c>
      <c r="M26">
        <v>42</v>
      </c>
      <c r="N26">
        <v>21</v>
      </c>
      <c r="O26">
        <v>49</v>
      </c>
    </row>
    <row r="27" spans="1:16" ht="15.75" x14ac:dyDescent="0.25">
      <c r="A27" s="20" t="s">
        <v>150</v>
      </c>
      <c r="B27" s="117">
        <v>2095</v>
      </c>
      <c r="C27" s="207">
        <v>15280</v>
      </c>
      <c r="D27" s="207">
        <v>15280</v>
      </c>
      <c r="E27" s="14">
        <v>2180</v>
      </c>
      <c r="F27" s="207">
        <v>1910</v>
      </c>
      <c r="G27" s="207">
        <v>1910</v>
      </c>
      <c r="H27" s="50">
        <v>220</v>
      </c>
      <c r="I27">
        <v>340</v>
      </c>
      <c r="J27">
        <v>300</v>
      </c>
      <c r="K27">
        <v>260</v>
      </c>
      <c r="L27">
        <v>320</v>
      </c>
      <c r="M27">
        <v>240</v>
      </c>
      <c r="N27">
        <v>260</v>
      </c>
      <c r="O27">
        <v>240</v>
      </c>
      <c r="P27">
        <v>220</v>
      </c>
    </row>
    <row r="28" spans="1:16" ht="15.75" x14ac:dyDescent="0.25">
      <c r="A28" s="20" t="s">
        <v>130</v>
      </c>
      <c r="B28" s="117">
        <v>984</v>
      </c>
      <c r="C28" s="207">
        <v>6400</v>
      </c>
      <c r="D28" s="207">
        <v>6400</v>
      </c>
      <c r="E28" s="14">
        <v>650</v>
      </c>
      <c r="F28" s="207">
        <v>800</v>
      </c>
      <c r="G28" s="207">
        <v>800</v>
      </c>
      <c r="H28" s="50">
        <v>100</v>
      </c>
      <c r="I28">
        <v>100</v>
      </c>
      <c r="K28">
        <v>100</v>
      </c>
      <c r="M28">
        <v>50</v>
      </c>
      <c r="O28">
        <v>300</v>
      </c>
      <c r="P28">
        <v>100</v>
      </c>
    </row>
    <row r="29" spans="1:16" ht="15.75" x14ac:dyDescent="0.25">
      <c r="A29" s="20" t="s">
        <v>34</v>
      </c>
      <c r="B29" s="117">
        <v>1000</v>
      </c>
      <c r="C29" s="207">
        <v>5288</v>
      </c>
      <c r="D29" s="207">
        <v>5288</v>
      </c>
      <c r="E29" s="14">
        <v>391</v>
      </c>
      <c r="F29" s="207">
        <v>666</v>
      </c>
      <c r="G29" s="207">
        <v>666</v>
      </c>
      <c r="H29" s="50">
        <v>120</v>
      </c>
      <c r="J29">
        <v>86</v>
      </c>
      <c r="K29">
        <v>113</v>
      </c>
      <c r="O29">
        <v>72</v>
      </c>
      <c r="P29">
        <v>120</v>
      </c>
    </row>
    <row r="30" spans="1:16" ht="15.75" x14ac:dyDescent="0.25">
      <c r="A30" s="20" t="s">
        <v>151</v>
      </c>
      <c r="B30" s="117">
        <v>450</v>
      </c>
      <c r="C30" s="207">
        <v>2967</v>
      </c>
      <c r="D30" s="207">
        <v>2967</v>
      </c>
      <c r="E30" s="14">
        <v>865</v>
      </c>
      <c r="F30" s="207">
        <v>386</v>
      </c>
      <c r="G30" s="207">
        <v>386</v>
      </c>
      <c r="H30" s="50"/>
      <c r="I30">
        <v>240</v>
      </c>
      <c r="J30">
        <v>80</v>
      </c>
      <c r="M30">
        <v>80</v>
      </c>
      <c r="N30">
        <v>160</v>
      </c>
      <c r="O30">
        <v>305</v>
      </c>
    </row>
    <row r="31" spans="1:16" ht="15.75" x14ac:dyDescent="0.25">
      <c r="A31" s="20" t="s">
        <v>152</v>
      </c>
      <c r="B31" s="117">
        <v>663</v>
      </c>
      <c r="C31" s="207">
        <v>5114</v>
      </c>
      <c r="D31" s="207">
        <v>5114</v>
      </c>
      <c r="E31" s="14">
        <v>1125</v>
      </c>
      <c r="F31" s="207">
        <v>609</v>
      </c>
      <c r="G31" s="207">
        <v>609</v>
      </c>
      <c r="H31" s="50">
        <v>152</v>
      </c>
      <c r="I31">
        <v>142</v>
      </c>
      <c r="J31">
        <v>73</v>
      </c>
      <c r="K31">
        <v>291</v>
      </c>
      <c r="L31">
        <v>226</v>
      </c>
      <c r="M31">
        <v>119</v>
      </c>
      <c r="N31">
        <v>73</v>
      </c>
      <c r="O31">
        <v>49</v>
      </c>
      <c r="P31">
        <v>152</v>
      </c>
    </row>
    <row r="32" spans="1:16" ht="15.75" x14ac:dyDescent="0.25">
      <c r="A32" s="20" t="s">
        <v>37</v>
      </c>
      <c r="B32" s="117">
        <v>2000</v>
      </c>
      <c r="C32" s="207">
        <v>14909</v>
      </c>
      <c r="D32" s="207">
        <v>14909</v>
      </c>
      <c r="E32" s="14">
        <v>1962</v>
      </c>
      <c r="F32" s="207">
        <v>1833</v>
      </c>
      <c r="G32" s="207">
        <v>1833</v>
      </c>
      <c r="H32" s="50">
        <v>132</v>
      </c>
      <c r="I32">
        <v>440</v>
      </c>
      <c r="J32">
        <v>240</v>
      </c>
      <c r="K32">
        <v>180</v>
      </c>
      <c r="L32">
        <v>361</v>
      </c>
      <c r="M32">
        <v>289</v>
      </c>
      <c r="N32">
        <v>320</v>
      </c>
      <c r="P32">
        <v>132</v>
      </c>
    </row>
    <row r="33" spans="1:16" ht="15.75" x14ac:dyDescent="0.25">
      <c r="A33" s="20" t="s">
        <v>134</v>
      </c>
      <c r="B33" s="117">
        <v>780</v>
      </c>
      <c r="C33" s="207">
        <v>5041</v>
      </c>
      <c r="D33" s="207">
        <v>5041</v>
      </c>
      <c r="E33" s="14">
        <v>314</v>
      </c>
      <c r="F33" s="207">
        <v>608</v>
      </c>
      <c r="G33" s="207">
        <v>608</v>
      </c>
      <c r="H33" s="50">
        <v>128</v>
      </c>
      <c r="K33">
        <v>60</v>
      </c>
      <c r="L33">
        <v>46</v>
      </c>
      <c r="M33">
        <v>80</v>
      </c>
      <c r="P33">
        <v>128</v>
      </c>
    </row>
    <row r="34" spans="1:16" ht="15.75" x14ac:dyDescent="0.25">
      <c r="A34" s="20" t="s">
        <v>131</v>
      </c>
      <c r="B34" s="117">
        <v>1001</v>
      </c>
      <c r="C34" s="207">
        <v>7150</v>
      </c>
      <c r="D34" s="207">
        <v>7150</v>
      </c>
      <c r="E34" s="14">
        <v>811</v>
      </c>
      <c r="F34" s="207">
        <v>898</v>
      </c>
      <c r="G34" s="207">
        <v>898</v>
      </c>
      <c r="H34" s="50"/>
      <c r="I34">
        <v>180</v>
      </c>
      <c r="J34">
        <v>125</v>
      </c>
      <c r="K34">
        <v>180</v>
      </c>
      <c r="L34">
        <v>57</v>
      </c>
      <c r="M34">
        <v>160</v>
      </c>
      <c r="N34">
        <v>109</v>
      </c>
    </row>
    <row r="35" spans="1:16" ht="15.75" x14ac:dyDescent="0.25">
      <c r="A35" s="20" t="s">
        <v>153</v>
      </c>
      <c r="B35" s="117">
        <v>1919</v>
      </c>
      <c r="C35" s="207">
        <v>12800</v>
      </c>
      <c r="D35" s="207">
        <v>12800</v>
      </c>
      <c r="E35" s="14">
        <v>1150</v>
      </c>
      <c r="F35" s="207">
        <v>1600</v>
      </c>
      <c r="G35" s="207">
        <v>1600</v>
      </c>
      <c r="H35" s="50">
        <v>250</v>
      </c>
      <c r="I35">
        <v>50</v>
      </c>
      <c r="J35">
        <v>100</v>
      </c>
      <c r="L35">
        <v>250</v>
      </c>
      <c r="M35">
        <v>200</v>
      </c>
      <c r="N35">
        <v>150</v>
      </c>
      <c r="O35">
        <v>150</v>
      </c>
      <c r="P35">
        <v>250</v>
      </c>
    </row>
    <row r="36" spans="1:16" ht="15.75" x14ac:dyDescent="0.25">
      <c r="A36" s="20" t="s">
        <v>136</v>
      </c>
      <c r="B36" s="117">
        <v>800</v>
      </c>
      <c r="C36" s="207">
        <v>5659</v>
      </c>
      <c r="D36" s="207">
        <v>5659</v>
      </c>
      <c r="E36" s="14">
        <v>840</v>
      </c>
      <c r="F36" s="207">
        <v>663</v>
      </c>
      <c r="G36" s="207">
        <v>663</v>
      </c>
      <c r="H36" s="50"/>
      <c r="I36">
        <v>160</v>
      </c>
      <c r="J36">
        <v>120</v>
      </c>
      <c r="K36">
        <v>160</v>
      </c>
      <c r="L36">
        <v>80</v>
      </c>
      <c r="M36">
        <v>120</v>
      </c>
      <c r="N36">
        <v>80</v>
      </c>
      <c r="O36">
        <v>120</v>
      </c>
    </row>
    <row r="37" spans="1:16" ht="15.75" x14ac:dyDescent="0.25">
      <c r="A37" s="20" t="s">
        <v>267</v>
      </c>
      <c r="B37" s="117">
        <v>430</v>
      </c>
      <c r="C37" s="207">
        <v>4151</v>
      </c>
      <c r="D37" s="207">
        <v>4151</v>
      </c>
      <c r="E37" s="14">
        <v>399</v>
      </c>
      <c r="F37" s="207">
        <v>550</v>
      </c>
      <c r="G37" s="207">
        <v>550</v>
      </c>
      <c r="H37" s="50"/>
      <c r="I37">
        <v>159</v>
      </c>
      <c r="L37">
        <v>80</v>
      </c>
      <c r="M37">
        <v>80</v>
      </c>
      <c r="N37">
        <v>80</v>
      </c>
    </row>
    <row r="38" spans="1:16" ht="15.75" x14ac:dyDescent="0.25">
      <c r="A38" s="18" t="s">
        <v>40</v>
      </c>
      <c r="B38" s="18">
        <f>SUM(B6:B37)</f>
        <v>35411</v>
      </c>
      <c r="C38" s="118">
        <f>SUM(C6:C37)</f>
        <v>236546</v>
      </c>
      <c r="D38" s="118">
        <f>SUM(D6:D37)</f>
        <v>236546</v>
      </c>
      <c r="E38" s="118">
        <f>SUM(E6:E37)</f>
        <v>27178</v>
      </c>
      <c r="F38" s="118">
        <f t="shared" ref="F38:G38" si="0">SUM(F6:F37)</f>
        <v>29662</v>
      </c>
      <c r="G38" s="118">
        <f t="shared" si="0"/>
        <v>29662</v>
      </c>
      <c r="H38" s="118">
        <f>SUM(H6:H37)</f>
        <v>2065</v>
      </c>
      <c r="I38" s="208">
        <f t="shared" ref="I38:N38" si="1">SUM(I6:I37)</f>
        <v>3905</v>
      </c>
      <c r="J38" s="208">
        <f t="shared" si="1"/>
        <v>3948</v>
      </c>
      <c r="K38" s="208">
        <f t="shared" si="1"/>
        <v>3350</v>
      </c>
      <c r="L38" s="208">
        <f t="shared" si="1"/>
        <v>3916</v>
      </c>
      <c r="M38" s="208">
        <f t="shared" si="1"/>
        <v>3623</v>
      </c>
      <c r="N38" s="208">
        <f t="shared" si="1"/>
        <v>4018</v>
      </c>
      <c r="O38" s="209">
        <v>2352</v>
      </c>
      <c r="P38">
        <f>SUM(P6:P37)</f>
        <v>2065</v>
      </c>
    </row>
  </sheetData>
  <mergeCells count="6">
    <mergeCell ref="A1:H1"/>
    <mergeCell ref="A3:A5"/>
    <mergeCell ref="B3:B5"/>
    <mergeCell ref="C3:H3"/>
    <mergeCell ref="C4:E4"/>
    <mergeCell ref="F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производство</vt:lpstr>
      <vt:lpstr>производство-расчет</vt:lpstr>
      <vt:lpstr>поголовье</vt:lpstr>
      <vt:lpstr>воспроизводство</vt:lpstr>
      <vt:lpstr>продажа и наличие молодняка</vt:lpstr>
      <vt:lpstr>орг по ИО</vt:lpstr>
      <vt:lpstr>РИСЦ</vt:lpstr>
      <vt:lpstr>имунка</vt:lpstr>
      <vt:lpstr>молоко</vt:lpstr>
      <vt:lpstr>мясное скотоводство</vt:lpstr>
      <vt:lpstr>коневодство</vt:lpstr>
      <vt:lpstr>птицеводство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Aleksandr Sozykin</cp:lastModifiedBy>
  <cp:lastPrinted>2023-09-18T09:07:21Z</cp:lastPrinted>
  <dcterms:created xsi:type="dcterms:W3CDTF">2023-07-27T03:12:56Z</dcterms:created>
  <dcterms:modified xsi:type="dcterms:W3CDTF">2023-09-18T09:07:29Z</dcterms:modified>
</cp:coreProperties>
</file>